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047-SKJF\Abteilung1\Referat14\Intern\1_Allgemeines\Aktentausch\14-15 Etzel\02_SGB VIII\03_BJW_Allgemein\"/>
    </mc:Choice>
  </mc:AlternateContent>
  <bookViews>
    <workbookView xWindow="0" yWindow="465" windowWidth="15600" windowHeight="11760"/>
  </bookViews>
  <sheets>
    <sheet name="Berechnungsblatt" sheetId="15" r:id="rId1"/>
    <sheet name="Kalkulationsgrundlage" sheetId="16" r:id="rId2"/>
    <sheet name="Berechnung Ausfallzeiten" sheetId="2" r:id="rId3"/>
  </sheets>
  <definedNames>
    <definedName name="_xlnm.Print_Area" localSheetId="0">Berechnungsblatt!$A$1:$L$54</definedName>
    <definedName name="_xlnm.Print_Area" localSheetId="1">Kalkulationsgrundlage!$A$1:$P$73</definedName>
  </definedNames>
  <calcPr calcId="162913"/>
</workbook>
</file>

<file path=xl/calcChain.xml><?xml version="1.0" encoding="utf-8"?>
<calcChain xmlns="http://schemas.openxmlformats.org/spreadsheetml/2006/main">
  <c r="E25" i="2" l="1"/>
  <c r="C14" i="2"/>
  <c r="L66" i="16" l="1"/>
  <c r="I43" i="15"/>
  <c r="K56" i="16"/>
  <c r="K55" i="16"/>
  <c r="K54" i="16"/>
  <c r="K53" i="16"/>
  <c r="K52" i="16"/>
  <c r="K51" i="16"/>
  <c r="K50" i="16"/>
  <c r="K49" i="16"/>
  <c r="K48" i="16"/>
  <c r="K47" i="16"/>
  <c r="K57" i="16" s="1"/>
  <c r="L59" i="16" s="1"/>
  <c r="I35" i="15" s="1"/>
  <c r="K42" i="16"/>
  <c r="K41" i="16"/>
  <c r="K40" i="16"/>
  <c r="K39" i="16"/>
  <c r="K38" i="16"/>
  <c r="K37" i="16"/>
  <c r="K36" i="16"/>
  <c r="K43" i="16"/>
  <c r="K35" i="16"/>
  <c r="K34" i="16"/>
  <c r="K21" i="16"/>
  <c r="K20" i="16"/>
  <c r="K19" i="16"/>
  <c r="K18" i="16"/>
  <c r="K17" i="16"/>
  <c r="K22" i="16"/>
  <c r="K13" i="16"/>
  <c r="K12" i="16"/>
  <c r="K11" i="16"/>
  <c r="K10" i="16"/>
  <c r="K9" i="16"/>
  <c r="F9" i="15"/>
  <c r="F8" i="15" s="1"/>
  <c r="D19" i="2"/>
  <c r="D12" i="2"/>
  <c r="E12" i="2" s="1"/>
  <c r="D10" i="2"/>
  <c r="E14" i="2" s="1"/>
  <c r="D16" i="2"/>
  <c r="C9" i="15"/>
  <c r="C8" i="15" s="1"/>
  <c r="E9" i="15"/>
  <c r="D9" i="15"/>
  <c r="B15" i="15"/>
  <c r="H8" i="15"/>
  <c r="I22" i="15"/>
  <c r="I24" i="15"/>
  <c r="D27" i="15" s="1"/>
  <c r="J22" i="15"/>
  <c r="J24" i="15" s="1"/>
  <c r="E27" i="15" s="1"/>
  <c r="K22" i="15"/>
  <c r="K24" i="15"/>
  <c r="F27" i="15" s="1"/>
  <c r="H22" i="15"/>
  <c r="H24" i="15" s="1"/>
  <c r="C27" i="15" s="1"/>
  <c r="E27" i="2"/>
  <c r="C6" i="2"/>
  <c r="C22" i="2" s="1"/>
  <c r="E13" i="2"/>
  <c r="D8" i="15"/>
  <c r="D7" i="15"/>
  <c r="E8" i="15"/>
  <c r="K14" i="16"/>
  <c r="L24" i="16"/>
  <c r="I27" i="15" s="1"/>
  <c r="D24" i="2" l="1"/>
  <c r="E24" i="2" s="1"/>
  <c r="E16" i="2"/>
  <c r="C10" i="2"/>
  <c r="E22" i="2" s="1"/>
  <c r="C13" i="2"/>
  <c r="C21" i="2"/>
  <c r="E21" i="2" s="1"/>
  <c r="C20" i="2"/>
  <c r="B12" i="15"/>
  <c r="I13" i="15"/>
  <c r="E7" i="15"/>
  <c r="F7" i="15"/>
  <c r="C7" i="15"/>
  <c r="D25" i="2"/>
  <c r="C19" i="2" l="1"/>
  <c r="E19" i="2" s="1"/>
  <c r="E20" i="2"/>
  <c r="C12" i="2"/>
  <c r="C16" i="2" s="1"/>
  <c r="C24" i="2" s="1"/>
  <c r="F13" i="15"/>
  <c r="D13" i="15"/>
  <c r="C13" i="15"/>
  <c r="E13" i="15"/>
  <c r="C28" i="2" l="1"/>
  <c r="C25" i="2"/>
  <c r="C27" i="2"/>
  <c r="C12" i="15"/>
  <c r="C15" i="15"/>
  <c r="D15" i="15"/>
  <c r="D12" i="15"/>
  <c r="E15" i="15"/>
  <c r="E12" i="15"/>
  <c r="F15" i="15"/>
  <c r="F12" i="15"/>
  <c r="D23" i="15" l="1"/>
  <c r="D17" i="15"/>
  <c r="C17" i="15"/>
  <c r="C23" i="15"/>
  <c r="F17" i="15"/>
  <c r="F23" i="15"/>
  <c r="E17" i="15"/>
  <c r="E23" i="15"/>
  <c r="H29" i="15" l="1"/>
  <c r="K29" i="15" s="1"/>
  <c r="C36" i="15" s="1"/>
  <c r="H45" i="15"/>
  <c r="K45" i="15" s="1"/>
  <c r="C30" i="15" s="1"/>
  <c r="C42" i="15" s="1"/>
  <c r="C48" i="15" s="1"/>
  <c r="C52" i="15" s="1"/>
  <c r="H37" i="15"/>
  <c r="K37" i="15" s="1"/>
  <c r="C33" i="15" s="1"/>
  <c r="H46" i="15"/>
  <c r="K46" i="15" s="1"/>
  <c r="D30" i="15" s="1"/>
  <c r="D42" i="15" s="1"/>
  <c r="D48" i="15" s="1"/>
  <c r="D52" i="15" s="1"/>
  <c r="H30" i="15"/>
  <c r="K30" i="15" s="1"/>
  <c r="D36" i="15" s="1"/>
  <c r="H38" i="15"/>
  <c r="K38" i="15" s="1"/>
  <c r="D33" i="15" s="1"/>
  <c r="H31" i="15"/>
  <c r="K31" i="15" s="1"/>
  <c r="E36" i="15" s="1"/>
  <c r="H39" i="15"/>
  <c r="K39" i="15" s="1"/>
  <c r="E33" i="15" s="1"/>
  <c r="H47" i="15"/>
  <c r="K47" i="15" s="1"/>
  <c r="E30" i="15" s="1"/>
  <c r="E42" i="15" s="1"/>
  <c r="E48" i="15" s="1"/>
  <c r="E52" i="15" s="1"/>
  <c r="H32" i="15"/>
  <c r="K32" i="15" s="1"/>
  <c r="F36" i="15" s="1"/>
  <c r="H48" i="15"/>
  <c r="K48" i="15" s="1"/>
  <c r="F30" i="15" s="1"/>
  <c r="F42" i="15" s="1"/>
  <c r="F48" i="15" s="1"/>
  <c r="F52" i="15" s="1"/>
  <c r="H40" i="15"/>
  <c r="K40" i="15" s="1"/>
  <c r="F33" i="15" s="1"/>
</calcChain>
</file>

<file path=xl/sharedStrings.xml><?xml version="1.0" encoding="utf-8"?>
<sst xmlns="http://schemas.openxmlformats.org/spreadsheetml/2006/main" count="187" uniqueCount="131">
  <si>
    <t>Personalmix</t>
  </si>
  <si>
    <t>Gewichtung</t>
  </si>
  <si>
    <t>Leitung und Koordination</t>
  </si>
  <si>
    <t xml:space="preserve">Monatspauschale </t>
  </si>
  <si>
    <t>Fallgruppe 1</t>
  </si>
  <si>
    <t>Fallgruppe 2</t>
  </si>
  <si>
    <t>Fallgruppe 3</t>
  </si>
  <si>
    <t>Fallgruppe 4</t>
  </si>
  <si>
    <t>Fallgruppen</t>
  </si>
  <si>
    <t>Soz. Päd.</t>
  </si>
  <si>
    <t>ErzieherIn</t>
  </si>
  <si>
    <t>Betreutes Jugendwohnen LTNr. 13</t>
  </si>
  <si>
    <t>Personalkosten inkl 8a, Partizipation, Beschwerdemanagement etc.</t>
  </si>
  <si>
    <t xml:space="preserve">Fälle 1 zu </t>
  </si>
  <si>
    <t>gew. durchschnittliche Personalkosten</t>
  </si>
  <si>
    <t>Pauschale für fachl. Leitung / Koordination (inkl. QS, 8a,BM,….)</t>
  </si>
  <si>
    <t>Direkte Zeiten pro Woche laut LAT</t>
  </si>
  <si>
    <t>direkte Leistungszeit in Std. pro Woche (80 %)</t>
  </si>
  <si>
    <t>indirekte Leistungszeit in Std. pro Woche (20 %)</t>
  </si>
  <si>
    <t xml:space="preserve">5 Stunden </t>
  </si>
  <si>
    <t xml:space="preserve">Ausfallzeiten - Berechnung auf gesondertem Blatt "Ausfallzeiten" </t>
  </si>
  <si>
    <t>Personalkosten für die Betreuung pro Monat</t>
  </si>
  <si>
    <t>pro Jahr</t>
  </si>
  <si>
    <t>pro Monat</t>
  </si>
  <si>
    <t>Berechnung der jährlichen effektiven Arbeitszeit</t>
  </si>
  <si>
    <t>Werktage pro Jahr</t>
  </si>
  <si>
    <t>Arb.Std. pro Woche</t>
  </si>
  <si>
    <t>Arb.Std. pro Tag</t>
  </si>
  <si>
    <t>Stunden</t>
  </si>
  <si>
    <t>Tage</t>
  </si>
  <si>
    <t>Anteil</t>
  </si>
  <si>
    <t>pro Jahr - nominell</t>
  </si>
  <si>
    <t>1. fixer Ausfall</t>
  </si>
  <si>
    <t>Tarifurlaub *</t>
  </si>
  <si>
    <t>Feiertage (an Werktagen)</t>
  </si>
  <si>
    <t>pro Jahr, bereinigt</t>
  </si>
  <si>
    <t>2. variabler Ausfall (Durchschnitt)</t>
  </si>
  <si>
    <t>Kur,Krankheit, Bild.Urlaub, Fortbildung</t>
  </si>
  <si>
    <t>&gt; Krankheit</t>
  </si>
  <si>
    <t>&gt; Bild.Urlaub</t>
  </si>
  <si>
    <t>pro Jahr - effektiv</t>
  </si>
  <si>
    <t>Ausfallzeit</t>
  </si>
  <si>
    <t>&gt; direkte Leistungszeit</t>
  </si>
  <si>
    <t>&gt; indirekte Leistungszeit</t>
  </si>
  <si>
    <t>Bitte eintragen</t>
  </si>
  <si>
    <t xml:space="preserve">nachrichtlich: davon </t>
  </si>
  <si>
    <t>Gesamtleistungszeit (direkt + indirekt)  = benötigte effektive Arbeitszeit pro Woche in Stunden</t>
  </si>
  <si>
    <t>hinterlegte Felder bitte Werte eintragen</t>
  </si>
  <si>
    <t>= benötigte nominelle Arbeitszeit in Std./Woche</t>
  </si>
  <si>
    <t>Umrechnung in Stellenanteile - Arbeitsstd. pro Woche</t>
  </si>
  <si>
    <t>Monatspauschalen bei Berücksichtigung</t>
  </si>
  <si>
    <t>der Auslastung</t>
  </si>
  <si>
    <t>Std./Woche</t>
  </si>
  <si>
    <t>Pauschale pro Tag bei Abbbruch</t>
  </si>
  <si>
    <t xml:space="preserve">Personalschlüssel Vollzeit </t>
  </si>
  <si>
    <t xml:space="preserve">Berücksichtigung der Ausfallzeiten </t>
  </si>
  <si>
    <t>7,5 Stunden</t>
  </si>
  <si>
    <t>10 Stunden</t>
  </si>
  <si>
    <t>12,5 Stunden</t>
  </si>
  <si>
    <t>individuell</t>
  </si>
  <si>
    <t>Schlüssel</t>
  </si>
  <si>
    <t>&gt; Fortbildung</t>
  </si>
  <si>
    <t>Ergebnisübernahme Ausfallzeit:</t>
  </si>
  <si>
    <t>Sachkosten inkl. SV/FB</t>
  </si>
  <si>
    <t>Pauschale 1</t>
  </si>
  <si>
    <t>Pauschale 2</t>
  </si>
  <si>
    <t>Pauschale 3</t>
  </si>
  <si>
    <t>Pauschale 4</t>
  </si>
  <si>
    <t>Kosten die anteilig pro Fall berechnet werden da sie Kosten pro MitarbeiterIn sind</t>
  </si>
  <si>
    <t>Fälle / Fachkraft</t>
  </si>
  <si>
    <t>Zu den Investitionskosten gehören:</t>
  </si>
  <si>
    <t>ggf. Zinsaufwand</t>
  </si>
  <si>
    <t>Fahrtkosten</t>
  </si>
  <si>
    <t>Mietnebenkosten</t>
  </si>
  <si>
    <t>Supervision/Fortbildung</t>
  </si>
  <si>
    <t>Büromaterial / Porto / Kopierkosten etc.</t>
  </si>
  <si>
    <t>Personalvertretung oder BR Arbeitssicherheit, gesetzliche Auflagen</t>
  </si>
  <si>
    <t>Versicherungen, Abgaben, Beiträge</t>
  </si>
  <si>
    <t xml:space="preserve">Investionskosten Büroräume und Ausstattung </t>
  </si>
  <si>
    <t>Betreuungsaufwände *</t>
  </si>
  <si>
    <t>1 zu</t>
  </si>
  <si>
    <t xml:space="preserve">GF/Verwaltung </t>
  </si>
  <si>
    <t>Summe</t>
  </si>
  <si>
    <t xml:space="preserve">Auslastung       </t>
  </si>
  <si>
    <t>IT Pflege und Wartung</t>
  </si>
  <si>
    <t>EDV, Software AfA</t>
  </si>
  <si>
    <t xml:space="preserve">sonstige AfA </t>
  </si>
  <si>
    <t>* Einzelfallverhandlung, Max. 25 € pro Fall pro Monat, detaillierte Darstellung erforderlich</t>
  </si>
  <si>
    <t>Ausstattung der Mietfläche AfA</t>
  </si>
  <si>
    <t>Mieten für Anlaufstelle und Büro oder AfA</t>
  </si>
  <si>
    <t>Mieten oder AfA Gebäude</t>
  </si>
  <si>
    <t>Nebenkosten Gebäude</t>
  </si>
  <si>
    <t>Instandhaltungskosten für Büro und Anteilig an Geschäftsstelle Büro</t>
  </si>
  <si>
    <t>Investitionskosten</t>
  </si>
  <si>
    <t>Sachkosten</t>
  </si>
  <si>
    <t>zentrale Sach- und Investitionskosten</t>
  </si>
  <si>
    <t>Instandhaltungskosten für Zentralverwaltung</t>
  </si>
  <si>
    <t>Fremde Dienstleistungen</t>
  </si>
  <si>
    <t>Buchhaltung, Steuerberater etc.</t>
  </si>
  <si>
    <t>Telefon/Fax und Handykosten</t>
  </si>
  <si>
    <t>Für die einzelnen Positionen sind die Umlageschlüssel einmalig plausibel darzustellen</t>
  </si>
  <si>
    <t>A</t>
  </si>
  <si>
    <t>A1</t>
  </si>
  <si>
    <t>A2</t>
  </si>
  <si>
    <t>Investitionskosten Zentrale</t>
  </si>
  <si>
    <t>Investitionskosten Anlaufstelle/n</t>
  </si>
  <si>
    <t>Gesamtsumme Investitionskosten pro Vollzeitstelle</t>
  </si>
  <si>
    <t>Berechnung pro Vollzeitstelle/Jahr</t>
  </si>
  <si>
    <t>C</t>
  </si>
  <si>
    <t>Personalkosten</t>
  </si>
  <si>
    <t>Investitionskosten pro VZÄ</t>
  </si>
  <si>
    <t>Sachkosten pro VZÄ</t>
  </si>
  <si>
    <t>GF/Verwaltung PK pro VZÄ</t>
  </si>
  <si>
    <t>B</t>
  </si>
  <si>
    <t>Zu den Sachkosten gehören:</t>
  </si>
  <si>
    <t>B1</t>
  </si>
  <si>
    <t>Sachkosten Anlaufstelle/n</t>
  </si>
  <si>
    <t>Sachkosten Zentrale (Overhead)</t>
  </si>
  <si>
    <t>B2</t>
  </si>
  <si>
    <t>Personalkosten Geschäftsführung /Verwaltung</t>
  </si>
  <si>
    <t>Kalkulationsgrundlage</t>
  </si>
  <si>
    <t>Gesamtsumme Sachkosten pro Vollzeitstelle</t>
  </si>
  <si>
    <t>pro VZÄ</t>
  </si>
  <si>
    <t>Gesamtsumme</t>
  </si>
  <si>
    <t>VZÄ</t>
  </si>
  <si>
    <t>Verteilungs-schlüssel</t>
  </si>
  <si>
    <t>Vollzeitäquivalent</t>
  </si>
  <si>
    <t>Vollzeitstellen</t>
  </si>
  <si>
    <t>Es wird davon ausgegangen, dass die Verteilung nach Vollzeitäquivalenten erfolgt.</t>
  </si>
  <si>
    <t>Werden andere Verteilungsschlüssel gewählt sind die Berechnungen plausibel und nachvollziehbar darzustellen.</t>
  </si>
  <si>
    <t>Beschlossen in der VK am 07. Juni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</si>
</sst>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0.0%"/>
    <numFmt numFmtId="167" formatCode="0.000%"/>
    <numFmt numFmtId="168" formatCode="0.000"/>
    <numFmt numFmtId="169" formatCode="#,##0.00\ _€"/>
    <numFmt numFmtId="170" formatCode="h:mm"/>
  </numFmts>
  <fonts count="2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i/>
      <sz val="8"/>
      <color indexed="6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164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/>
    <xf numFmtId="164" fontId="0" fillId="0" borderId="9" xfId="0" applyNumberFormat="1" applyBorder="1" applyAlignment="1">
      <alignment horizontal="left"/>
    </xf>
    <xf numFmtId="168" fontId="3" fillId="0" borderId="9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9" fontId="2" fillId="0" borderId="2" xfId="2" applyFont="1" applyBorder="1" applyAlignment="1">
      <alignment horizontal="center"/>
    </xf>
    <xf numFmtId="16" fontId="0" fillId="0" borderId="7" xfId="0" applyNumberFormat="1" applyBorder="1" applyAlignment="1">
      <alignment horizontal="center"/>
    </xf>
    <xf numFmtId="170" fontId="0" fillId="0" borderId="0" xfId="0" applyNumberFormat="1" applyAlignment="1">
      <alignment horizontal="center"/>
    </xf>
    <xf numFmtId="164" fontId="1" fillId="0" borderId="0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/>
    <xf numFmtId="0" fontId="2" fillId="0" borderId="0" xfId="0" applyFont="1" applyFill="1"/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9" fontId="2" fillId="0" borderId="9" xfId="2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8" xfId="0" applyNumberFormat="1" applyBorder="1" applyAlignment="1">
      <alignment horizontal="left"/>
    </xf>
    <xf numFmtId="0" fontId="0" fillId="0" borderId="6" xfId="0" applyBorder="1"/>
    <xf numFmtId="9" fontId="2" fillId="0" borderId="9" xfId="2" applyFont="1" applyBorder="1" applyAlignment="1">
      <alignment horizontal="center"/>
    </xf>
    <xf numFmtId="9" fontId="2" fillId="0" borderId="2" xfId="2" applyFon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left"/>
    </xf>
    <xf numFmtId="164" fontId="0" fillId="2" borderId="20" xfId="0" applyNumberForma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3" fillId="0" borderId="22" xfId="0" applyFont="1" applyBorder="1"/>
    <xf numFmtId="164" fontId="0" fillId="0" borderId="22" xfId="0" applyNumberForma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3" xfId="0" applyFont="1" applyBorder="1"/>
    <xf numFmtId="0" fontId="0" fillId="0" borderId="9" xfId="0" applyBorder="1"/>
    <xf numFmtId="8" fontId="0" fillId="0" borderId="0" xfId="0" applyNumberFormat="1" applyBorder="1"/>
    <xf numFmtId="2" fontId="0" fillId="0" borderId="0" xfId="0" applyNumberFormat="1" applyBorder="1"/>
    <xf numFmtId="8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6" fillId="0" borderId="0" xfId="0" applyFont="1"/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4" xfId="0" applyBorder="1"/>
    <xf numFmtId="164" fontId="6" fillId="0" borderId="0" xfId="0" applyNumberFormat="1" applyFont="1" applyBorder="1"/>
    <xf numFmtId="0" fontId="6" fillId="0" borderId="2" xfId="0" applyFont="1" applyBorder="1"/>
    <xf numFmtId="0" fontId="0" fillId="0" borderId="2" xfId="0" quotePrefix="1" applyFill="1" applyBorder="1"/>
    <xf numFmtId="0" fontId="6" fillId="0" borderId="2" xfId="0" quotePrefix="1" applyFont="1" applyFill="1" applyBorder="1"/>
    <xf numFmtId="0" fontId="6" fillId="0" borderId="0" xfId="0" applyFont="1" applyBorder="1"/>
    <xf numFmtId="0" fontId="0" fillId="0" borderId="1" xfId="0" applyFill="1" applyBorder="1"/>
    <xf numFmtId="0" fontId="7" fillId="0" borderId="0" xfId="0" applyFont="1"/>
    <xf numFmtId="0" fontId="8" fillId="0" borderId="0" xfId="0" applyFont="1"/>
    <xf numFmtId="0" fontId="6" fillId="0" borderId="1" xfId="0" applyFont="1" applyBorder="1"/>
    <xf numFmtId="0" fontId="0" fillId="0" borderId="25" xfId="0" applyBorder="1"/>
    <xf numFmtId="165" fontId="0" fillId="0" borderId="7" xfId="0" applyNumberFormat="1" applyBorder="1"/>
    <xf numFmtId="0" fontId="9" fillId="3" borderId="23" xfId="0" applyFont="1" applyFill="1" applyBorder="1"/>
    <xf numFmtId="0" fontId="8" fillId="0" borderId="8" xfId="0" applyFont="1" applyFill="1" applyBorder="1"/>
    <xf numFmtId="0" fontId="2" fillId="0" borderId="4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0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2" xfId="0" applyNumberFormat="1" applyFont="1" applyBorder="1"/>
    <xf numFmtId="165" fontId="2" fillId="0" borderId="9" xfId="0" applyNumberFormat="1" applyFont="1" applyBorder="1"/>
    <xf numFmtId="166" fontId="2" fillId="0" borderId="3" xfId="2" applyNumberFormat="1" applyFont="1" applyBorder="1"/>
    <xf numFmtId="0" fontId="10" fillId="0" borderId="2" xfId="0" applyFont="1" applyBorder="1"/>
    <xf numFmtId="165" fontId="0" fillId="0" borderId="9" xfId="0" applyNumberFormat="1" applyBorder="1"/>
    <xf numFmtId="166" fontId="6" fillId="0" borderId="3" xfId="2" applyNumberFormat="1" applyFont="1" applyBorder="1"/>
    <xf numFmtId="0" fontId="11" fillId="0" borderId="0" xfId="0" applyFont="1" applyFill="1"/>
    <xf numFmtId="0" fontId="8" fillId="0" borderId="2" xfId="0" applyFont="1" applyBorder="1"/>
    <xf numFmtId="165" fontId="8" fillId="0" borderId="2" xfId="0" applyNumberFormat="1" applyFont="1" applyBorder="1"/>
    <xf numFmtId="165" fontId="8" fillId="0" borderId="9" xfId="0" applyNumberFormat="1" applyFont="1" applyBorder="1"/>
    <xf numFmtId="0" fontId="12" fillId="0" borderId="0" xfId="0" applyFont="1" applyFill="1"/>
    <xf numFmtId="0" fontId="3" fillId="0" borderId="3" xfId="0" applyFont="1" applyBorder="1"/>
    <xf numFmtId="165" fontId="3" fillId="0" borderId="2" xfId="0" applyNumberFormat="1" applyFont="1" applyBorder="1"/>
    <xf numFmtId="166" fontId="3" fillId="0" borderId="3" xfId="2" applyNumberFormat="1" applyFont="1" applyBorder="1"/>
    <xf numFmtId="165" fontId="2" fillId="0" borderId="2" xfId="0" applyNumberFormat="1" applyFont="1" applyBorder="1"/>
    <xf numFmtId="0" fontId="8" fillId="0" borderId="2" xfId="0" applyFont="1" applyBorder="1" applyAlignment="1">
      <alignment horizontal="left"/>
    </xf>
    <xf numFmtId="165" fontId="0" fillId="0" borderId="2" xfId="0" applyNumberFormat="1" applyBorder="1"/>
    <xf numFmtId="165" fontId="0" fillId="0" borderId="9" xfId="0" applyNumberFormat="1" applyFill="1" applyBorder="1"/>
    <xf numFmtId="0" fontId="13" fillId="0" borderId="2" xfId="0" applyFont="1" applyBorder="1" applyAlignment="1">
      <alignment horizontal="left" indent="1"/>
    </xf>
    <xf numFmtId="0" fontId="13" fillId="0" borderId="3" xfId="0" applyFont="1" applyBorder="1"/>
    <xf numFmtId="165" fontId="13" fillId="0" borderId="2" xfId="0" applyNumberFormat="1" applyFont="1" applyBorder="1"/>
    <xf numFmtId="166" fontId="13" fillId="0" borderId="3" xfId="2" applyNumberFormat="1" applyFont="1" applyBorder="1"/>
    <xf numFmtId="0" fontId="3" fillId="0" borderId="2" xfId="0" applyFont="1" applyBorder="1" applyAlignment="1">
      <alignment horizontal="left" indent="1"/>
    </xf>
    <xf numFmtId="0" fontId="5" fillId="4" borderId="2" xfId="0" applyFont="1" applyFill="1" applyBorder="1"/>
    <xf numFmtId="0" fontId="0" fillId="4" borderId="3" xfId="0" applyFill="1" applyBorder="1"/>
    <xf numFmtId="165" fontId="5" fillId="4" borderId="2" xfId="0" applyNumberFormat="1" applyFont="1" applyFill="1" applyBorder="1"/>
    <xf numFmtId="165" fontId="5" fillId="4" borderId="9" xfId="0" applyNumberFormat="1" applyFont="1" applyFill="1" applyBorder="1"/>
    <xf numFmtId="166" fontId="5" fillId="4" borderId="3" xfId="2" applyNumberFormat="1" applyFont="1" applyFill="1" applyBorder="1"/>
    <xf numFmtId="0" fontId="0" fillId="0" borderId="26" xfId="0" applyBorder="1"/>
    <xf numFmtId="0" fontId="0" fillId="0" borderId="27" xfId="0" applyBorder="1"/>
    <xf numFmtId="165" fontId="14" fillId="0" borderId="26" xfId="0" applyNumberFormat="1" applyFont="1" applyBorder="1"/>
    <xf numFmtId="0" fontId="2" fillId="4" borderId="1" xfId="0" applyFont="1" applyFill="1" applyBorder="1"/>
    <xf numFmtId="0" fontId="2" fillId="4" borderId="25" xfId="0" applyFont="1" applyFill="1" applyBorder="1"/>
    <xf numFmtId="165" fontId="15" fillId="4" borderId="25" xfId="0" applyNumberFormat="1" applyFont="1" applyFill="1" applyBorder="1"/>
    <xf numFmtId="165" fontId="5" fillId="4" borderId="25" xfId="0" applyNumberFormat="1" applyFont="1" applyFill="1" applyBorder="1"/>
    <xf numFmtId="166" fontId="2" fillId="4" borderId="24" xfId="2" applyNumberFormat="1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165" fontId="15" fillId="4" borderId="0" xfId="0" applyNumberFormat="1" applyFont="1" applyFill="1" applyBorder="1"/>
    <xf numFmtId="165" fontId="5" fillId="4" borderId="0" xfId="0" applyNumberFormat="1" applyFont="1" applyFill="1" applyBorder="1"/>
    <xf numFmtId="166" fontId="2" fillId="4" borderId="3" xfId="2" applyNumberFormat="1" applyFont="1" applyFill="1" applyBorder="1"/>
    <xf numFmtId="165" fontId="2" fillId="4" borderId="0" xfId="0" applyNumberFormat="1" applyFont="1" applyFill="1" applyBorder="1"/>
    <xf numFmtId="0" fontId="8" fillId="4" borderId="4" xfId="0" applyFont="1" applyFill="1" applyBorder="1"/>
    <xf numFmtId="0" fontId="0" fillId="4" borderId="6" xfId="0" applyFill="1" applyBorder="1"/>
    <xf numFmtId="166" fontId="0" fillId="4" borderId="5" xfId="2" applyNumberFormat="1" applyFont="1" applyFill="1" applyBorder="1"/>
    <xf numFmtId="0" fontId="0" fillId="0" borderId="9" xfId="0" applyFill="1" applyBorder="1"/>
    <xf numFmtId="0" fontId="2" fillId="0" borderId="0" xfId="0" applyFont="1" applyFill="1" applyBorder="1"/>
    <xf numFmtId="165" fontId="15" fillId="0" borderId="0" xfId="0" applyNumberFormat="1" applyFont="1" applyFill="1" applyBorder="1"/>
    <xf numFmtId="165" fontId="5" fillId="0" borderId="0" xfId="0" applyNumberFormat="1" applyFont="1" applyFill="1" applyBorder="1"/>
    <xf numFmtId="165" fontId="2" fillId="0" borderId="0" xfId="0" applyNumberFormat="1" applyFont="1" applyFill="1" applyBorder="1"/>
    <xf numFmtId="0" fontId="6" fillId="0" borderId="0" xfId="0" applyFont="1" applyFill="1" applyBorder="1"/>
    <xf numFmtId="165" fontId="0" fillId="0" borderId="0" xfId="0" applyNumberFormat="1" applyFill="1" applyBorder="1"/>
    <xf numFmtId="0" fontId="9" fillId="0" borderId="0" xfId="0" applyFont="1" applyFill="1" applyBorder="1"/>
    <xf numFmtId="165" fontId="8" fillId="0" borderId="0" xfId="0" applyNumberFormat="1" applyFont="1" applyFill="1" applyBorder="1"/>
    <xf numFmtId="0" fontId="8" fillId="0" borderId="0" xfId="0" applyFont="1" applyFill="1" applyBorder="1"/>
    <xf numFmtId="0" fontId="2" fillId="0" borderId="0" xfId="0" applyFont="1" applyFill="1" applyBorder="1" applyAlignment="1">
      <alignment horizontal="right"/>
    </xf>
    <xf numFmtId="10" fontId="0" fillId="0" borderId="0" xfId="2" applyNumberFormat="1" applyFont="1" applyFill="1" applyBorder="1"/>
    <xf numFmtId="2" fontId="2" fillId="0" borderId="0" xfId="0" applyNumberFormat="1" applyFont="1" applyFill="1" applyBorder="1"/>
    <xf numFmtId="166" fontId="2" fillId="0" borderId="0" xfId="2" applyNumberFormat="1" applyFont="1" applyFill="1" applyBorder="1"/>
    <xf numFmtId="0" fontId="10" fillId="0" borderId="0" xfId="0" applyFont="1" applyFill="1" applyBorder="1"/>
    <xf numFmtId="166" fontId="6" fillId="0" borderId="0" xfId="2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166" fontId="3" fillId="0" borderId="0" xfId="2" applyNumberFormat="1" applyFont="1" applyFill="1" applyBorder="1"/>
    <xf numFmtId="165" fontId="4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/>
    <xf numFmtId="165" fontId="13" fillId="0" borderId="0" xfId="0" applyNumberFormat="1" applyFont="1" applyFill="1" applyBorder="1"/>
    <xf numFmtId="165" fontId="17" fillId="0" borderId="0" xfId="0" applyNumberFormat="1" applyFont="1" applyFill="1" applyBorder="1"/>
    <xf numFmtId="166" fontId="13" fillId="0" borderId="0" xfId="2" applyNumberFormat="1" applyFont="1" applyFill="1" applyBorder="1"/>
    <xf numFmtId="0" fontId="3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166" fontId="5" fillId="0" borderId="0" xfId="2" applyNumberFormat="1" applyFont="1" applyFill="1" applyBorder="1"/>
    <xf numFmtId="165" fontId="14" fillId="0" borderId="0" xfId="0" applyNumberFormat="1" applyFont="1" applyFill="1" applyBorder="1"/>
    <xf numFmtId="167" fontId="14" fillId="0" borderId="0" xfId="2" applyNumberFormat="1" applyFont="1" applyFill="1" applyBorder="1"/>
    <xf numFmtId="166" fontId="0" fillId="0" borderId="0" xfId="2" applyNumberFormat="1" applyFont="1" applyFill="1" applyBorder="1"/>
    <xf numFmtId="0" fontId="5" fillId="0" borderId="0" xfId="0" applyFont="1" applyBorder="1"/>
    <xf numFmtId="9" fontId="0" fillId="0" borderId="2" xfId="0" applyNumberFormat="1" applyFill="1" applyBorder="1"/>
    <xf numFmtId="165" fontId="8" fillId="5" borderId="9" xfId="0" applyNumberFormat="1" applyFont="1" applyFill="1" applyBorder="1"/>
    <xf numFmtId="165" fontId="3" fillId="5" borderId="9" xfId="0" applyNumberFormat="1" applyFont="1" applyFill="1" applyBorder="1"/>
    <xf numFmtId="165" fontId="4" fillId="5" borderId="9" xfId="0" applyNumberFormat="1" applyFont="1" applyFill="1" applyBorder="1"/>
    <xf numFmtId="165" fontId="17" fillId="5" borderId="9" xfId="0" applyNumberFormat="1" applyFont="1" applyFill="1" applyBorder="1"/>
    <xf numFmtId="0" fontId="0" fillId="5" borderId="0" xfId="0" applyFill="1"/>
    <xf numFmtId="164" fontId="1" fillId="4" borderId="23" xfId="0" applyNumberFormat="1" applyFont="1" applyFill="1" applyBorder="1"/>
    <xf numFmtId="164" fontId="1" fillId="6" borderId="23" xfId="0" applyNumberFormat="1" applyFont="1" applyFill="1" applyBorder="1" applyAlignment="1">
      <alignment horizontal="right"/>
    </xf>
    <xf numFmtId="164" fontId="1" fillId="6" borderId="28" xfId="0" applyNumberFormat="1" applyFont="1" applyFill="1" applyBorder="1"/>
    <xf numFmtId="164" fontId="0" fillId="0" borderId="0" xfId="0" applyNumberFormat="1" applyBorder="1" applyAlignment="1">
      <alignment horizontal="center"/>
    </xf>
    <xf numFmtId="0" fontId="16" fillId="0" borderId="0" xfId="0" applyNumberFormat="1" applyFont="1" applyFill="1" applyBorder="1"/>
    <xf numFmtId="0" fontId="6" fillId="0" borderId="0" xfId="0" applyFont="1" applyAlignment="1">
      <alignment horizontal="left"/>
    </xf>
    <xf numFmtId="0" fontId="2" fillId="0" borderId="2" xfId="0" quotePrefix="1" applyFont="1" applyFill="1" applyBorder="1"/>
    <xf numFmtId="9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right"/>
    </xf>
    <xf numFmtId="0" fontId="6" fillId="0" borderId="29" xfId="0" applyFont="1" applyBorder="1"/>
    <xf numFmtId="0" fontId="0" fillId="0" borderId="11" xfId="0" applyFill="1" applyBorder="1"/>
    <xf numFmtId="0" fontId="0" fillId="0" borderId="30" xfId="0" applyFill="1" applyBorder="1"/>
    <xf numFmtId="9" fontId="1" fillId="0" borderId="21" xfId="2" applyFill="1" applyBorder="1" applyAlignment="1">
      <alignment horizontal="left"/>
    </xf>
    <xf numFmtId="9" fontId="1" fillId="0" borderId="31" xfId="2" applyFill="1" applyBorder="1" applyAlignment="1">
      <alignment horizontal="left"/>
    </xf>
    <xf numFmtId="0" fontId="0" fillId="0" borderId="32" xfId="0" applyBorder="1" applyAlignment="1">
      <alignment horizontal="center"/>
    </xf>
    <xf numFmtId="0" fontId="6" fillId="0" borderId="13" xfId="0" applyFont="1" applyBorder="1"/>
    <xf numFmtId="164" fontId="0" fillId="0" borderId="32" xfId="0" applyNumberFormat="1" applyBorder="1" applyAlignment="1">
      <alignment horizontal="center"/>
    </xf>
    <xf numFmtId="164" fontId="0" fillId="0" borderId="32" xfId="0" applyNumberFormat="1" applyBorder="1" applyAlignment="1">
      <alignment horizontal="left"/>
    </xf>
    <xf numFmtId="0" fontId="3" fillId="0" borderId="15" xfId="0" applyFont="1" applyBorder="1"/>
    <xf numFmtId="0" fontId="0" fillId="0" borderId="33" xfId="0" applyBorder="1"/>
    <xf numFmtId="0" fontId="3" fillId="0" borderId="13" xfId="0" applyFont="1" applyBorder="1"/>
    <xf numFmtId="0" fontId="4" fillId="0" borderId="11" xfId="0" applyFont="1" applyBorder="1"/>
    <xf numFmtId="0" fontId="0" fillId="0" borderId="29" xfId="0" applyBorder="1"/>
    <xf numFmtId="0" fontId="0" fillId="0" borderId="22" xfId="0" applyBorder="1"/>
    <xf numFmtId="164" fontId="2" fillId="0" borderId="22" xfId="0" applyNumberFormat="1" applyFont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0" fillId="0" borderId="30" xfId="0" applyBorder="1"/>
    <xf numFmtId="164" fontId="2" fillId="0" borderId="30" xfId="0" applyNumberFormat="1" applyFont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0" fillId="0" borderId="13" xfId="0" applyFill="1" applyBorder="1"/>
    <xf numFmtId="0" fontId="2" fillId="0" borderId="13" xfId="0" applyFont="1" applyBorder="1"/>
    <xf numFmtId="9" fontId="2" fillId="0" borderId="32" xfId="2" applyFont="1" applyBorder="1" applyAlignment="1">
      <alignment horizontal="center"/>
    </xf>
    <xf numFmtId="0" fontId="5" fillId="0" borderId="13" xfId="0" applyFont="1" applyBorder="1"/>
    <xf numFmtId="0" fontId="5" fillId="0" borderId="15" xfId="0" applyFont="1" applyBorder="1"/>
    <xf numFmtId="0" fontId="4" fillId="0" borderId="30" xfId="0" applyFont="1" applyBorder="1"/>
    <xf numFmtId="2" fontId="0" fillId="0" borderId="2" xfId="0" applyNumberFormat="1" applyBorder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9" fontId="2" fillId="0" borderId="30" xfId="2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9" fontId="1" fillId="0" borderId="30" xfId="2" applyFill="1" applyBorder="1" applyAlignment="1">
      <alignment horizontal="left"/>
    </xf>
    <xf numFmtId="164" fontId="0" fillId="0" borderId="1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9" fontId="2" fillId="0" borderId="21" xfId="2" applyFont="1" applyBorder="1" applyAlignment="1">
      <alignment horizontal="center"/>
    </xf>
    <xf numFmtId="9" fontId="2" fillId="0" borderId="21" xfId="2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0" fillId="0" borderId="32" xfId="0" applyBorder="1"/>
    <xf numFmtId="2" fontId="3" fillId="0" borderId="32" xfId="0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5" xfId="0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9" fontId="2" fillId="0" borderId="32" xfId="2" applyFont="1" applyFill="1" applyBorder="1" applyAlignment="1">
      <alignment horizontal="center"/>
    </xf>
    <xf numFmtId="9" fontId="2" fillId="0" borderId="31" xfId="2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9" fontId="0" fillId="0" borderId="0" xfId="2" applyFont="1" applyBorder="1"/>
    <xf numFmtId="49" fontId="6" fillId="0" borderId="0" xfId="0" quotePrefix="1" applyNumberFormat="1" applyFont="1" applyFill="1" applyBorder="1"/>
    <xf numFmtId="0" fontId="0" fillId="0" borderId="36" xfId="0" applyBorder="1"/>
    <xf numFmtId="0" fontId="0" fillId="0" borderId="37" xfId="0" applyBorder="1"/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0" fillId="0" borderId="12" xfId="0" applyBorder="1"/>
    <xf numFmtId="0" fontId="0" fillId="0" borderId="41" xfId="0" applyBorder="1"/>
    <xf numFmtId="0" fontId="0" fillId="0" borderId="14" xfId="0" applyBorder="1"/>
    <xf numFmtId="0" fontId="0" fillId="0" borderId="42" xfId="0" applyBorder="1"/>
    <xf numFmtId="2" fontId="0" fillId="0" borderId="14" xfId="0" applyNumberFormat="1" applyBorder="1" applyAlignment="1">
      <alignment horizontal="center"/>
    </xf>
    <xf numFmtId="0" fontId="6" fillId="0" borderId="13" xfId="0" applyFont="1" applyFill="1" applyBorder="1" applyAlignment="1">
      <alignment wrapText="1"/>
    </xf>
    <xf numFmtId="0" fontId="6" fillId="0" borderId="13" xfId="0" quotePrefix="1" applyFont="1" applyFill="1" applyBorder="1"/>
    <xf numFmtId="0" fontId="0" fillId="0" borderId="13" xfId="0" quotePrefix="1" applyFill="1" applyBorder="1"/>
    <xf numFmtId="0" fontId="6" fillId="0" borderId="13" xfId="0" applyFont="1" applyFill="1" applyBorder="1"/>
    <xf numFmtId="0" fontId="2" fillId="0" borderId="13" xfId="0" quotePrefix="1" applyFont="1" applyFill="1" applyBorder="1"/>
    <xf numFmtId="1" fontId="0" fillId="0" borderId="14" xfId="0" applyNumberFormat="1" applyBorder="1"/>
    <xf numFmtId="1" fontId="0" fillId="0" borderId="14" xfId="0" applyNumberFormat="1" applyBorder="1" applyAlignment="1">
      <alignment horizontal="center"/>
    </xf>
    <xf numFmtId="0" fontId="0" fillId="0" borderId="20" xfId="0" applyBorder="1"/>
    <xf numFmtId="0" fontId="5" fillId="0" borderId="22" xfId="0" applyFont="1" applyBorder="1"/>
    <xf numFmtId="164" fontId="5" fillId="0" borderId="16" xfId="0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30" xfId="0" applyFont="1" applyBorder="1"/>
    <xf numFmtId="164" fontId="5" fillId="0" borderId="30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1" fillId="0" borderId="0" xfId="0" applyNumberFormat="1" applyFont="1" applyFill="1" applyBorder="1"/>
    <xf numFmtId="168" fontId="6" fillId="0" borderId="2" xfId="0" applyNumberFormat="1" applyFont="1" applyBorder="1" applyAlignment="1">
      <alignment horizontal="center"/>
    </xf>
    <xf numFmtId="168" fontId="6" fillId="0" borderId="9" xfId="0" applyNumberFormat="1" applyFont="1" applyBorder="1" applyAlignment="1">
      <alignment horizontal="center"/>
    </xf>
    <xf numFmtId="168" fontId="6" fillId="0" borderId="32" xfId="0" applyNumberFormat="1" applyFont="1" applyBorder="1" applyAlignment="1">
      <alignment horizontal="center"/>
    </xf>
    <xf numFmtId="168" fontId="6" fillId="0" borderId="43" xfId="0" applyNumberFormat="1" applyFont="1" applyBorder="1" applyAlignment="1">
      <alignment horizontal="center"/>
    </xf>
    <xf numFmtId="168" fontId="2" fillId="0" borderId="43" xfId="0" applyNumberFormat="1" applyFont="1" applyBorder="1" applyAlignment="1">
      <alignment horizontal="center"/>
    </xf>
    <xf numFmtId="9" fontId="0" fillId="7" borderId="2" xfId="0" applyNumberFormat="1" applyFill="1" applyBorder="1"/>
    <xf numFmtId="0" fontId="0" fillId="7" borderId="2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164" fontId="0" fillId="4" borderId="18" xfId="0" applyNumberFormat="1" applyFill="1" applyBorder="1" applyAlignment="1">
      <alignment horizontal="left"/>
    </xf>
    <xf numFmtId="164" fontId="0" fillId="4" borderId="14" xfId="0" applyNumberFormat="1" applyFill="1" applyBorder="1" applyAlignment="1">
      <alignment horizontal="left"/>
    </xf>
    <xf numFmtId="0" fontId="0" fillId="7" borderId="19" xfId="0" applyFill="1" applyBorder="1" applyAlignment="1">
      <alignment horizontal="left"/>
    </xf>
    <xf numFmtId="0" fontId="0" fillId="7" borderId="20" xfId="0" applyFill="1" applyBorder="1" applyAlignment="1">
      <alignment horizontal="left"/>
    </xf>
    <xf numFmtId="0" fontId="6" fillId="0" borderId="8" xfId="0" applyNumberFormat="1" applyFont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3" fillId="0" borderId="11" xfId="0" applyFont="1" applyBorder="1"/>
    <xf numFmtId="0" fontId="3" fillId="0" borderId="30" xfId="0" applyFont="1" applyBorder="1"/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6" xfId="0" applyFont="1" applyBorder="1"/>
    <xf numFmtId="0" fontId="0" fillId="0" borderId="45" xfId="0" applyBorder="1"/>
    <xf numFmtId="8" fontId="0" fillId="2" borderId="45" xfId="0" applyNumberFormat="1" applyFill="1" applyBorder="1"/>
    <xf numFmtId="0" fontId="0" fillId="0" borderId="26" xfId="0" applyFill="1" applyBorder="1"/>
    <xf numFmtId="0" fontId="0" fillId="0" borderId="45" xfId="0" applyFill="1" applyBorder="1"/>
    <xf numFmtId="2" fontId="0" fillId="0" borderId="27" xfId="0" applyNumberFormat="1" applyBorder="1"/>
    <xf numFmtId="0" fontId="0" fillId="0" borderId="6" xfId="0" applyFill="1" applyBorder="1"/>
    <xf numFmtId="0" fontId="18" fillId="0" borderId="13" xfId="0" applyFont="1" applyBorder="1"/>
    <xf numFmtId="0" fontId="3" fillId="0" borderId="0" xfId="0" applyFont="1" applyBorder="1"/>
    <xf numFmtId="0" fontId="6" fillId="0" borderId="2" xfId="0" applyFont="1" applyBorder="1" applyAlignment="1">
      <alignment horizontal="right"/>
    </xf>
    <xf numFmtId="8" fontId="0" fillId="0" borderId="2" xfId="0" applyNumberFormat="1" applyFill="1" applyBorder="1" applyAlignment="1">
      <alignment horizontal="center"/>
    </xf>
    <xf numFmtId="8" fontId="0" fillId="0" borderId="9" xfId="0" applyNumberFormat="1" applyFill="1" applyBorder="1" applyAlignment="1">
      <alignment horizontal="center"/>
    </xf>
    <xf numFmtId="8" fontId="0" fillId="0" borderId="32" xfId="0" applyNumberFormat="1" applyFill="1" applyBorder="1" applyAlignment="1">
      <alignment horizontal="center"/>
    </xf>
    <xf numFmtId="8" fontId="0" fillId="6" borderId="27" xfId="0" applyNumberFormat="1" applyFill="1" applyBorder="1"/>
    <xf numFmtId="0" fontId="2" fillId="0" borderId="45" xfId="0" applyFont="1" applyBorder="1"/>
    <xf numFmtId="164" fontId="2" fillId="0" borderId="32" xfId="0" applyNumberFormat="1" applyFont="1" applyBorder="1" applyAlignment="1">
      <alignment horizontal="center"/>
    </xf>
    <xf numFmtId="44" fontId="0" fillId="0" borderId="0" xfId="1" applyFont="1"/>
    <xf numFmtId="44" fontId="0" fillId="0" borderId="23" xfId="1" applyFont="1" applyBorder="1"/>
    <xf numFmtId="44" fontId="0" fillId="0" borderId="28" xfId="1" applyFont="1" applyBorder="1"/>
    <xf numFmtId="0" fontId="0" fillId="0" borderId="0" xfId="0" applyAlignment="1">
      <alignment horizontal="right"/>
    </xf>
    <xf numFmtId="44" fontId="0" fillId="0" borderId="0" xfId="1" applyFont="1" applyBorder="1"/>
    <xf numFmtId="169" fontId="0" fillId="0" borderId="26" xfId="0" applyNumberFormat="1" applyBorder="1"/>
    <xf numFmtId="0" fontId="6" fillId="0" borderId="2" xfId="0" applyFont="1" applyFill="1" applyBorder="1"/>
    <xf numFmtId="0" fontId="0" fillId="8" borderId="23" xfId="0" applyFill="1" applyBorder="1" applyAlignment="1">
      <alignment horizontal="center"/>
    </xf>
    <xf numFmtId="44" fontId="2" fillId="0" borderId="0" xfId="1" applyFont="1"/>
    <xf numFmtId="44" fontId="6" fillId="0" borderId="23" xfId="1" applyFont="1" applyBorder="1"/>
    <xf numFmtId="44" fontId="0" fillId="6" borderId="27" xfId="0" applyNumberFormat="1" applyFill="1" applyBorder="1"/>
    <xf numFmtId="0" fontId="6" fillId="0" borderId="28" xfId="0" applyFont="1" applyBorder="1"/>
    <xf numFmtId="164" fontId="0" fillId="0" borderId="19" xfId="0" applyNumberFormat="1" applyBorder="1"/>
    <xf numFmtId="44" fontId="6" fillId="0" borderId="28" xfId="1" applyFont="1" applyBorder="1"/>
    <xf numFmtId="0" fontId="2" fillId="0" borderId="0" xfId="0" applyFont="1" applyBorder="1"/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8" xfId="0" applyFont="1" applyBorder="1" applyAlignment="1">
      <alignment horizontal="center"/>
    </xf>
    <xf numFmtId="2" fontId="0" fillId="0" borderId="28" xfId="0" applyNumberFormat="1" applyBorder="1"/>
    <xf numFmtId="164" fontId="0" fillId="0" borderId="28" xfId="0" applyNumberFormat="1" applyBorder="1"/>
    <xf numFmtId="166" fontId="14" fillId="0" borderId="28" xfId="2" applyNumberFormat="1" applyFont="1" applyBorder="1" applyAlignment="1">
      <alignment horizontal="left" indent="1"/>
    </xf>
    <xf numFmtId="166" fontId="6" fillId="4" borderId="2" xfId="0" applyNumberFormat="1" applyFont="1" applyFill="1" applyBorder="1"/>
    <xf numFmtId="166" fontId="0" fillId="4" borderId="28" xfId="0" applyNumberFormat="1" applyFill="1" applyBorder="1"/>
    <xf numFmtId="0" fontId="2" fillId="0" borderId="0" xfId="0" applyFont="1" applyBorder="1" applyAlignment="1">
      <alignment horizontal="center"/>
    </xf>
  </cellXfs>
  <cellStyles count="3">
    <cellStyle name="Euro" xfId="1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239" name="Line 2"/>
        <xdr:cNvSpPr>
          <a:spLocks noChangeShapeType="1"/>
        </xdr:cNvSpPr>
      </xdr:nvSpPr>
      <xdr:spPr bwMode="auto">
        <a:xfrm>
          <a:off x="381000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85725</xdr:rowOff>
    </xdr:from>
    <xdr:to>
      <xdr:col>2</xdr:col>
      <xdr:colOff>0</xdr:colOff>
      <xdr:row>48</xdr:row>
      <xdr:rowOff>0</xdr:rowOff>
    </xdr:to>
    <xdr:sp macro="" textlink="">
      <xdr:nvSpPr>
        <xdr:cNvPr id="1240" name="Line 3"/>
        <xdr:cNvSpPr>
          <a:spLocks noChangeShapeType="1"/>
        </xdr:cNvSpPr>
      </xdr:nvSpPr>
      <xdr:spPr bwMode="auto">
        <a:xfrm flipH="1">
          <a:off x="3810000" y="466725"/>
          <a:ext cx="0" cy="771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95250</xdr:rowOff>
    </xdr:from>
    <xdr:to>
      <xdr:col>2</xdr:col>
      <xdr:colOff>0</xdr:colOff>
      <xdr:row>48</xdr:row>
      <xdr:rowOff>0</xdr:rowOff>
    </xdr:to>
    <xdr:sp macro="" textlink="">
      <xdr:nvSpPr>
        <xdr:cNvPr id="1241" name="Line 4"/>
        <xdr:cNvSpPr>
          <a:spLocks noChangeShapeType="1"/>
        </xdr:cNvSpPr>
      </xdr:nvSpPr>
      <xdr:spPr bwMode="auto">
        <a:xfrm>
          <a:off x="3810000" y="476250"/>
          <a:ext cx="0" cy="770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view="pageLayout" topLeftCell="A25" zoomScaleNormal="100" workbookViewId="0">
      <selection activeCell="I13" sqref="I13"/>
    </sheetView>
  </sheetViews>
  <sheetFormatPr baseColWidth="10" defaultRowHeight="12.75" x14ac:dyDescent="0.2"/>
  <cols>
    <col min="1" max="1" width="45.28515625" customWidth="1"/>
    <col min="2" max="2" width="11.85546875" customWidth="1"/>
    <col min="3" max="3" width="14.85546875" customWidth="1"/>
    <col min="4" max="4" width="14" customWidth="1"/>
    <col min="5" max="5" width="15.42578125" style="46" customWidth="1"/>
    <col min="6" max="6" width="14.7109375" customWidth="1"/>
    <col min="7" max="7" width="13.28515625" customWidth="1"/>
    <col min="8" max="8" width="13.7109375" customWidth="1"/>
    <col min="9" max="9" width="12.85546875" bestFit="1" customWidth="1"/>
    <col min="12" max="12" width="6" customWidth="1"/>
  </cols>
  <sheetData>
    <row r="1" spans="1:12" ht="16.5" thickBot="1" x14ac:dyDescent="0.3">
      <c r="A1" s="66" t="s">
        <v>11</v>
      </c>
      <c r="B1" s="172"/>
      <c r="C1" s="3"/>
      <c r="D1" s="3"/>
      <c r="E1" s="36"/>
      <c r="F1" s="3"/>
    </row>
    <row r="2" spans="1:12" ht="13.5" thickBot="1" x14ac:dyDescent="0.25">
      <c r="A2" s="3"/>
      <c r="B2" s="3"/>
      <c r="C2" s="343"/>
      <c r="D2" s="343"/>
      <c r="E2" s="343"/>
      <c r="F2" s="343"/>
    </row>
    <row r="3" spans="1:12" ht="13.5" thickBot="1" x14ac:dyDescent="0.25">
      <c r="A3" s="252" t="s">
        <v>8</v>
      </c>
      <c r="B3" s="253"/>
      <c r="C3" s="254" t="s">
        <v>64</v>
      </c>
      <c r="D3" s="255" t="s">
        <v>65</v>
      </c>
      <c r="E3" s="256" t="s">
        <v>66</v>
      </c>
      <c r="F3" s="257" t="s">
        <v>67</v>
      </c>
      <c r="G3" s="29" t="s">
        <v>0</v>
      </c>
      <c r="H3" s="327">
        <v>39.200000000000003</v>
      </c>
      <c r="I3" s="258" t="s">
        <v>52</v>
      </c>
      <c r="J3" s="205"/>
      <c r="K3" s="198"/>
      <c r="L3" s="259"/>
    </row>
    <row r="4" spans="1:12" x14ac:dyDescent="0.2">
      <c r="A4" s="260" t="s">
        <v>16</v>
      </c>
      <c r="B4" s="10"/>
      <c r="C4" s="222" t="s">
        <v>19</v>
      </c>
      <c r="D4" s="294" t="s">
        <v>56</v>
      </c>
      <c r="E4" s="295" t="s">
        <v>57</v>
      </c>
      <c r="F4" s="296" t="s">
        <v>58</v>
      </c>
      <c r="G4" s="55"/>
      <c r="H4" s="12"/>
      <c r="I4" s="14" t="s">
        <v>1</v>
      </c>
      <c r="J4" s="5"/>
      <c r="K4" s="6"/>
      <c r="L4" s="261"/>
    </row>
    <row r="5" spans="1:12" x14ac:dyDescent="0.2">
      <c r="A5" s="262"/>
      <c r="B5" s="4"/>
      <c r="C5" s="223"/>
      <c r="D5" s="26"/>
      <c r="E5" s="37"/>
      <c r="F5" s="236"/>
      <c r="G5" s="124" t="s">
        <v>9</v>
      </c>
      <c r="H5" s="181"/>
      <c r="I5" s="186">
        <v>0.9</v>
      </c>
      <c r="J5" s="5"/>
      <c r="K5" s="6"/>
      <c r="L5" s="261"/>
    </row>
    <row r="6" spans="1:12" x14ac:dyDescent="0.2">
      <c r="A6" s="32"/>
      <c r="B6" s="5"/>
      <c r="C6" s="74"/>
      <c r="D6" s="15"/>
      <c r="E6" s="38"/>
      <c r="F6" s="193"/>
      <c r="G6" s="124" t="s">
        <v>10</v>
      </c>
      <c r="H6" s="181"/>
      <c r="I6" s="186">
        <v>0.1</v>
      </c>
      <c r="J6" s="5"/>
      <c r="K6" s="6"/>
      <c r="L6" s="261"/>
    </row>
    <row r="7" spans="1:12" ht="13.5" thickBot="1" x14ac:dyDescent="0.25">
      <c r="A7" s="208" t="s">
        <v>17</v>
      </c>
      <c r="B7" s="286">
        <v>0.8</v>
      </c>
      <c r="C7" s="287">
        <f>C9*0.8</f>
        <v>5</v>
      </c>
      <c r="D7" s="288">
        <f>D9*0.8</f>
        <v>7.5</v>
      </c>
      <c r="E7" s="288">
        <f>E9*0.8</f>
        <v>10</v>
      </c>
      <c r="F7" s="289">
        <f>F9*0.8</f>
        <v>12.5</v>
      </c>
      <c r="G7" s="6" t="s">
        <v>14</v>
      </c>
      <c r="H7" s="28"/>
      <c r="I7" s="6"/>
      <c r="J7" s="9"/>
      <c r="K7" s="7"/>
      <c r="L7" s="263"/>
    </row>
    <row r="8" spans="1:12" ht="13.5" thickBot="1" x14ac:dyDescent="0.25">
      <c r="A8" s="208" t="s">
        <v>18</v>
      </c>
      <c r="B8" s="286">
        <v>0.2</v>
      </c>
      <c r="C8" s="214">
        <f>C9*0.2</f>
        <v>1.25</v>
      </c>
      <c r="D8" s="16">
        <f>D9*0.2</f>
        <v>1.875</v>
      </c>
      <c r="E8" s="16">
        <f>E9*0.2</f>
        <v>2.5</v>
      </c>
      <c r="F8" s="237">
        <f>F9*0.2</f>
        <v>3.125</v>
      </c>
      <c r="G8" s="6"/>
      <c r="H8" s="179">
        <f>(H5*I5+H6*I6)</f>
        <v>0</v>
      </c>
      <c r="I8" s="6"/>
      <c r="J8" s="9"/>
      <c r="K8" s="7"/>
      <c r="L8" s="263"/>
    </row>
    <row r="9" spans="1:12" ht="25.5" x14ac:dyDescent="0.2">
      <c r="A9" s="264" t="s">
        <v>46</v>
      </c>
      <c r="B9" s="173">
        <v>1</v>
      </c>
      <c r="C9" s="214">
        <f>5/$B$7</f>
        <v>6.25</v>
      </c>
      <c r="D9" s="16">
        <f>7.5/$B$7</f>
        <v>9.375</v>
      </c>
      <c r="E9" s="16">
        <f>10/$B$7</f>
        <v>12.5</v>
      </c>
      <c r="F9" s="237">
        <f>12.5/$B$7</f>
        <v>15.625</v>
      </c>
      <c r="G9" s="6"/>
      <c r="H9" s="28"/>
      <c r="I9" s="6"/>
      <c r="J9" s="9"/>
      <c r="K9" s="7"/>
      <c r="L9" s="263"/>
    </row>
    <row r="10" spans="1:12" x14ac:dyDescent="0.2">
      <c r="A10" s="265"/>
      <c r="B10" s="78"/>
      <c r="C10" s="214"/>
      <c r="D10" s="16"/>
      <c r="E10" s="39"/>
      <c r="F10" s="237"/>
      <c r="G10" s="6"/>
      <c r="H10" s="28"/>
      <c r="I10" s="6"/>
      <c r="J10" s="9"/>
      <c r="K10" s="7"/>
      <c r="L10" s="263"/>
    </row>
    <row r="11" spans="1:12" x14ac:dyDescent="0.2">
      <c r="A11" s="266"/>
      <c r="B11" s="78"/>
      <c r="C11" s="214"/>
      <c r="D11" s="16"/>
      <c r="E11" s="39"/>
      <c r="F11" s="237"/>
      <c r="G11" s="6"/>
      <c r="H11" s="28"/>
      <c r="I11" s="6"/>
      <c r="J11" s="9"/>
      <c r="K11" s="7"/>
      <c r="L11" s="263"/>
    </row>
    <row r="12" spans="1:12" x14ac:dyDescent="0.2">
      <c r="A12" s="267" t="s">
        <v>55</v>
      </c>
      <c r="B12" s="341">
        <f>'Berechnung Ausfallzeiten'!E25</f>
        <v>0.20966690942542832</v>
      </c>
      <c r="C12" s="281">
        <f>C13-C9</f>
        <v>1.6580581017508118</v>
      </c>
      <c r="D12" s="281">
        <f>D13-D9</f>
        <v>2.4870871526262182</v>
      </c>
      <c r="E12" s="281">
        <f>E13-E9</f>
        <v>3.3161162035016236</v>
      </c>
      <c r="F12" s="284">
        <f>F13-F9</f>
        <v>4.1451452543770309</v>
      </c>
      <c r="G12" s="80" t="s">
        <v>20</v>
      </c>
      <c r="H12" s="6"/>
      <c r="I12" s="9"/>
      <c r="J12" s="9"/>
      <c r="K12" s="7"/>
      <c r="L12" s="263"/>
    </row>
    <row r="13" spans="1:12" x14ac:dyDescent="0.2">
      <c r="A13" s="268" t="s">
        <v>48</v>
      </c>
      <c r="B13" s="185"/>
      <c r="C13" s="215">
        <f>C9/(1-$B$12)</f>
        <v>7.9080581017508118</v>
      </c>
      <c r="D13" s="215">
        <f>D9/(1-$B$12)</f>
        <v>11.862087152626218</v>
      </c>
      <c r="E13" s="215">
        <f>E9/(1-$B$12)</f>
        <v>15.816116203501624</v>
      </c>
      <c r="F13" s="285">
        <f>F9/(1-$B$12)</f>
        <v>19.770145254377031</v>
      </c>
      <c r="G13" s="80" t="s">
        <v>62</v>
      </c>
      <c r="H13" s="280"/>
      <c r="I13" s="342">
        <f>'Berechnung Ausfallzeiten'!E25</f>
        <v>0.20966690942542832</v>
      </c>
      <c r="J13" s="9"/>
      <c r="K13" s="7"/>
      <c r="L13" s="263"/>
    </row>
    <row r="14" spans="1:12" x14ac:dyDescent="0.2">
      <c r="A14" s="265"/>
      <c r="B14" s="79"/>
      <c r="C14" s="5"/>
      <c r="D14" s="67"/>
      <c r="E14" s="140"/>
      <c r="F14" s="238"/>
      <c r="G14" s="6"/>
      <c r="H14" s="280"/>
      <c r="I14" s="9"/>
      <c r="J14" s="9"/>
      <c r="K14" s="7"/>
      <c r="L14" s="263"/>
    </row>
    <row r="15" spans="1:12" x14ac:dyDescent="0.2">
      <c r="A15" s="194" t="s">
        <v>49</v>
      </c>
      <c r="B15" s="326">
        <f>H3</f>
        <v>39.200000000000003</v>
      </c>
      <c r="C15" s="281">
        <f>C13/$H$3</f>
        <v>0.20173617606507172</v>
      </c>
      <c r="D15" s="282">
        <f>D13/$H$3</f>
        <v>0.3026042640976076</v>
      </c>
      <c r="E15" s="282">
        <f>E13/$H$3</f>
        <v>0.40347235213014343</v>
      </c>
      <c r="F15" s="283">
        <f>F13/$H$3</f>
        <v>0.50434044016267932</v>
      </c>
      <c r="G15" s="6"/>
      <c r="H15" s="6"/>
      <c r="I15" s="9"/>
      <c r="J15" s="9"/>
      <c r="K15" s="7"/>
      <c r="L15" s="263"/>
    </row>
    <row r="16" spans="1:12" x14ac:dyDescent="0.2">
      <c r="A16" s="32"/>
      <c r="B16" s="5"/>
      <c r="C16" s="224"/>
      <c r="D16" s="22"/>
      <c r="E16" s="40"/>
      <c r="F16" s="239"/>
      <c r="G16" s="6" t="s">
        <v>2</v>
      </c>
      <c r="H16" s="6"/>
      <c r="I16" s="6"/>
      <c r="J16" s="9"/>
      <c r="K16" s="7"/>
      <c r="L16" s="263"/>
    </row>
    <row r="17" spans="1:13" ht="13.5" thickBot="1" x14ac:dyDescent="0.25">
      <c r="A17" s="194" t="s">
        <v>54</v>
      </c>
      <c r="B17" s="313" t="s">
        <v>80</v>
      </c>
      <c r="C17" s="214">
        <f>1/C15</f>
        <v>4.9569691440837138</v>
      </c>
      <c r="D17" s="16">
        <f>1/D15</f>
        <v>3.3046460960558091</v>
      </c>
      <c r="E17" s="16">
        <f>1/E15</f>
        <v>2.4784845720418569</v>
      </c>
      <c r="F17" s="237">
        <f>1/F15</f>
        <v>1.9827876576334855</v>
      </c>
      <c r="G17" s="6" t="s">
        <v>12</v>
      </c>
      <c r="H17" s="6"/>
      <c r="I17" s="9"/>
      <c r="J17" s="9"/>
      <c r="K17" s="7"/>
      <c r="L17" s="263"/>
    </row>
    <row r="18" spans="1:13" ht="13.5" thickBot="1" x14ac:dyDescent="0.25">
      <c r="A18" s="32"/>
      <c r="B18" s="5"/>
      <c r="C18" s="5"/>
      <c r="D18" s="16"/>
      <c r="E18" s="39"/>
      <c r="F18" s="237"/>
      <c r="G18" s="6"/>
      <c r="H18" s="180"/>
      <c r="I18" s="9"/>
      <c r="J18" s="6"/>
      <c r="K18" s="7"/>
      <c r="L18" s="263"/>
    </row>
    <row r="19" spans="1:13" ht="13.5" thickBot="1" x14ac:dyDescent="0.25">
      <c r="A19" s="32"/>
      <c r="B19" s="5"/>
      <c r="C19" s="74"/>
      <c r="D19" s="15"/>
      <c r="E19" s="38"/>
      <c r="F19" s="193"/>
      <c r="G19" s="198"/>
      <c r="H19" s="52" t="s">
        <v>64</v>
      </c>
      <c r="I19" s="31" t="s">
        <v>65</v>
      </c>
      <c r="J19" s="49" t="s">
        <v>66</v>
      </c>
      <c r="K19" s="49" t="s">
        <v>67</v>
      </c>
      <c r="L19" s="269"/>
    </row>
    <row r="20" spans="1:13" x14ac:dyDescent="0.2">
      <c r="A20" s="189"/>
      <c r="B20" s="190"/>
      <c r="C20" s="225"/>
      <c r="D20" s="191"/>
      <c r="E20" s="191"/>
      <c r="F20" s="192"/>
      <c r="G20" s="6"/>
      <c r="H20" s="53"/>
      <c r="I20" s="33"/>
      <c r="J20" s="50"/>
      <c r="K20" s="50"/>
      <c r="L20" s="269"/>
    </row>
    <row r="21" spans="1:13" ht="13.5" thickBot="1" x14ac:dyDescent="0.25">
      <c r="A21" s="32"/>
      <c r="B21" s="5"/>
      <c r="C21" s="74"/>
      <c r="D21" s="15"/>
      <c r="E21" s="38"/>
      <c r="F21" s="193"/>
      <c r="G21" s="187" t="s">
        <v>13</v>
      </c>
      <c r="H21" s="292">
        <v>66</v>
      </c>
      <c r="I21" s="293">
        <v>56</v>
      </c>
      <c r="J21" s="292">
        <v>51</v>
      </c>
      <c r="K21" s="292">
        <v>47</v>
      </c>
      <c r="L21" s="269"/>
    </row>
    <row r="22" spans="1:13" x14ac:dyDescent="0.2">
      <c r="A22" s="32"/>
      <c r="B22" s="5"/>
      <c r="C22" s="74"/>
      <c r="D22" s="15"/>
      <c r="E22" s="38"/>
      <c r="F22" s="193"/>
      <c r="G22" s="76" t="s">
        <v>22</v>
      </c>
      <c r="H22" s="290">
        <f>H18/H21</f>
        <v>0</v>
      </c>
      <c r="I22" s="291">
        <f>H18/I21</f>
        <v>0</v>
      </c>
      <c r="J22" s="291">
        <f>H18/J21</f>
        <v>0</v>
      </c>
      <c r="K22" s="291">
        <f>H18/K21</f>
        <v>0</v>
      </c>
      <c r="L22" s="270"/>
    </row>
    <row r="23" spans="1:13" x14ac:dyDescent="0.2">
      <c r="A23" s="194" t="s">
        <v>21</v>
      </c>
      <c r="B23" s="77"/>
      <c r="C23" s="23">
        <f>C15*H8/12</f>
        <v>0</v>
      </c>
      <c r="D23" s="17">
        <f>D15*H8/12</f>
        <v>0</v>
      </c>
      <c r="E23" s="41">
        <f>E15*H8/12</f>
        <v>0</v>
      </c>
      <c r="F23" s="195">
        <f>F15*H8/12</f>
        <v>0</v>
      </c>
      <c r="G23" s="6"/>
      <c r="H23" s="54"/>
      <c r="I23" s="34"/>
      <c r="J23" s="34"/>
      <c r="K23" s="34"/>
      <c r="L23" s="270"/>
    </row>
    <row r="24" spans="1:13" ht="13.5" thickBot="1" x14ac:dyDescent="0.25">
      <c r="A24" s="32"/>
      <c r="B24" s="5"/>
      <c r="C24" s="73"/>
      <c r="D24" s="21"/>
      <c r="E24" s="42"/>
      <c r="F24" s="196"/>
      <c r="G24" s="188" t="s">
        <v>23</v>
      </c>
      <c r="H24" s="59">
        <f>H22/12</f>
        <v>0</v>
      </c>
      <c r="I24" s="60">
        <f>I22/12</f>
        <v>0</v>
      </c>
      <c r="J24" s="60">
        <f>J22/12</f>
        <v>0</v>
      </c>
      <c r="K24" s="60">
        <f>K22/12</f>
        <v>0</v>
      </c>
      <c r="L24" s="270"/>
      <c r="M24" s="6"/>
    </row>
    <row r="25" spans="1:13" ht="13.5" thickBot="1" x14ac:dyDescent="0.25">
      <c r="A25" s="197"/>
      <c r="B25" s="62"/>
      <c r="C25" s="63"/>
      <c r="D25" s="226"/>
      <c r="E25" s="58"/>
      <c r="F25" s="240"/>
      <c r="G25" s="145"/>
      <c r="H25" s="6"/>
      <c r="I25" s="183"/>
      <c r="J25" s="71"/>
      <c r="K25" s="71"/>
      <c r="L25" s="261"/>
      <c r="M25" s="6"/>
    </row>
    <row r="26" spans="1:13" x14ac:dyDescent="0.2">
      <c r="A26" s="30"/>
      <c r="B26" s="205"/>
      <c r="C26" s="216"/>
      <c r="D26" s="227"/>
      <c r="E26" s="228"/>
      <c r="F26" s="241"/>
      <c r="G26" s="6"/>
      <c r="H26" s="6"/>
      <c r="I26" s="6"/>
      <c r="J26" s="6"/>
      <c r="K26" s="6"/>
      <c r="L26" s="261"/>
      <c r="M26" s="6"/>
    </row>
    <row r="27" spans="1:13" x14ac:dyDescent="0.2">
      <c r="A27" s="199" t="s">
        <v>15</v>
      </c>
      <c r="B27" s="303" t="s">
        <v>60</v>
      </c>
      <c r="C27" s="23">
        <f>H24</f>
        <v>0</v>
      </c>
      <c r="D27" s="17">
        <f>I24</f>
        <v>0</v>
      </c>
      <c r="E27" s="17">
        <f>J24</f>
        <v>0</v>
      </c>
      <c r="F27" s="195">
        <f>K24</f>
        <v>0</v>
      </c>
      <c r="G27" s="304" t="s">
        <v>110</v>
      </c>
      <c r="H27" s="305"/>
      <c r="I27" s="330" t="e">
        <f>Kalkulationsgrundlage!L24</f>
        <v>#DIV/0!</v>
      </c>
      <c r="J27" s="6"/>
      <c r="K27" s="6"/>
      <c r="L27" s="33"/>
      <c r="M27" s="6"/>
    </row>
    <row r="28" spans="1:13" ht="13.5" thickBot="1" x14ac:dyDescent="0.25">
      <c r="A28" s="197"/>
      <c r="B28" s="62"/>
      <c r="C28" s="63"/>
      <c r="D28" s="226"/>
      <c r="E28" s="226"/>
      <c r="F28" s="240"/>
      <c r="G28" s="145" t="s">
        <v>68</v>
      </c>
      <c r="H28" s="6"/>
      <c r="I28" s="6"/>
      <c r="J28" s="6"/>
      <c r="K28" s="6"/>
      <c r="L28" s="33"/>
      <c r="M28" s="6"/>
    </row>
    <row r="29" spans="1:13" x14ac:dyDescent="0.2">
      <c r="A29" s="200"/>
      <c r="B29" s="213"/>
      <c r="C29" s="217"/>
      <c r="D29" s="61"/>
      <c r="E29" s="229"/>
      <c r="F29" s="242"/>
      <c r="G29" s="123" t="s">
        <v>4</v>
      </c>
      <c r="H29" s="325">
        <f>C17</f>
        <v>4.9569691440837138</v>
      </c>
      <c r="I29" s="305" t="s">
        <v>69</v>
      </c>
      <c r="J29" s="124"/>
      <c r="K29" s="306" t="e">
        <f>I27/12/H29</f>
        <v>#DIV/0!</v>
      </c>
      <c r="L29" s="261"/>
      <c r="M29" s="6"/>
    </row>
    <row r="30" spans="1:13" x14ac:dyDescent="0.2">
      <c r="A30" s="199" t="s">
        <v>81</v>
      </c>
      <c r="B30" s="303" t="s">
        <v>59</v>
      </c>
      <c r="C30" s="314" t="e">
        <f>K45</f>
        <v>#DIV/0!</v>
      </c>
      <c r="D30" s="315" t="e">
        <f>K46</f>
        <v>#DIV/0!</v>
      </c>
      <c r="E30" s="315" t="e">
        <f>K47</f>
        <v>#DIV/0!</v>
      </c>
      <c r="F30" s="316" t="e">
        <f>K48</f>
        <v>#DIV/0!</v>
      </c>
      <c r="G30" s="123" t="s">
        <v>5</v>
      </c>
      <c r="H30" s="325">
        <f>D17</f>
        <v>3.3046460960558091</v>
      </c>
      <c r="I30" s="305" t="s">
        <v>69</v>
      </c>
      <c r="J30" s="124"/>
      <c r="K30" s="306" t="e">
        <f>I27/12/H30</f>
        <v>#DIV/0!</v>
      </c>
      <c r="L30" s="261"/>
      <c r="M30" s="6"/>
    </row>
    <row r="31" spans="1:13" ht="13.5" thickBot="1" x14ac:dyDescent="0.25">
      <c r="A31" s="197"/>
      <c r="B31" s="62"/>
      <c r="C31" s="297"/>
      <c r="D31" s="43"/>
      <c r="E31" s="43"/>
      <c r="F31" s="298"/>
      <c r="G31" s="307" t="s">
        <v>6</v>
      </c>
      <c r="H31" s="325">
        <f>E17</f>
        <v>2.4784845720418569</v>
      </c>
      <c r="I31" s="308" t="s">
        <v>69</v>
      </c>
      <c r="J31" s="309"/>
      <c r="K31" s="306" t="e">
        <f>I27/12/H31</f>
        <v>#DIV/0!</v>
      </c>
      <c r="L31" s="261"/>
      <c r="M31" s="6"/>
    </row>
    <row r="32" spans="1:13" x14ac:dyDescent="0.2">
      <c r="A32" s="299"/>
      <c r="B32" s="300"/>
      <c r="C32" s="301"/>
      <c r="D32" s="229"/>
      <c r="E32" s="229"/>
      <c r="F32" s="302"/>
      <c r="G32" s="123" t="s">
        <v>7</v>
      </c>
      <c r="H32" s="325">
        <f>F17</f>
        <v>1.9827876576334855</v>
      </c>
      <c r="I32" s="310" t="s">
        <v>69</v>
      </c>
      <c r="J32" s="11"/>
      <c r="K32" s="306" t="e">
        <f>I27/12/H32</f>
        <v>#DIV/0!</v>
      </c>
      <c r="L32" s="261"/>
      <c r="M32" s="6"/>
    </row>
    <row r="33" spans="1:13" x14ac:dyDescent="0.2">
      <c r="A33" s="199" t="s">
        <v>63</v>
      </c>
      <c r="B33" s="303" t="s">
        <v>59</v>
      </c>
      <c r="C33" s="314" t="e">
        <f>K37</f>
        <v>#DIV/0!</v>
      </c>
      <c r="D33" s="315" t="e">
        <f>K38</f>
        <v>#DIV/0!</v>
      </c>
      <c r="E33" s="315" t="e">
        <f>K39</f>
        <v>#DIV/0!</v>
      </c>
      <c r="F33" s="316" t="e">
        <f>K40</f>
        <v>#DIV/0!</v>
      </c>
      <c r="G33" s="6"/>
      <c r="H33" s="6"/>
      <c r="I33" s="6"/>
      <c r="J33" s="6"/>
      <c r="K33" s="6"/>
      <c r="L33" s="261"/>
      <c r="M33" s="6"/>
    </row>
    <row r="34" spans="1:13" ht="13.5" thickBot="1" x14ac:dyDescent="0.25">
      <c r="A34" s="197"/>
      <c r="B34" s="62"/>
      <c r="C34" s="297"/>
      <c r="D34" s="43"/>
      <c r="E34" s="43"/>
      <c r="F34" s="298"/>
      <c r="G34" s="6"/>
      <c r="H34" s="6"/>
      <c r="I34" s="6"/>
      <c r="J34" s="71"/>
      <c r="K34" s="71"/>
      <c r="L34" s="261"/>
      <c r="M34" s="6"/>
    </row>
    <row r="35" spans="1:13" x14ac:dyDescent="0.2">
      <c r="A35" s="199"/>
      <c r="B35" s="20"/>
      <c r="C35" s="218"/>
      <c r="D35" s="38"/>
      <c r="E35" s="38"/>
      <c r="F35" s="243"/>
      <c r="G35" s="304" t="s">
        <v>111</v>
      </c>
      <c r="H35" s="305"/>
      <c r="I35" s="330" t="e">
        <f>Kalkulationsgrundlage!L59</f>
        <v>#DIV/0!</v>
      </c>
      <c r="J35" s="6"/>
      <c r="K35" s="6"/>
      <c r="L35" s="261"/>
      <c r="M35" s="6"/>
    </row>
    <row r="36" spans="1:13" x14ac:dyDescent="0.2">
      <c r="A36" s="199" t="s">
        <v>78</v>
      </c>
      <c r="B36" s="303" t="s">
        <v>59</v>
      </c>
      <c r="C36" s="314" t="e">
        <f>K29</f>
        <v>#DIV/0!</v>
      </c>
      <c r="D36" s="315" t="e">
        <f>K30</f>
        <v>#DIV/0!</v>
      </c>
      <c r="E36" s="315" t="e">
        <f>K31</f>
        <v>#DIV/0!</v>
      </c>
      <c r="F36" s="316" t="e">
        <f>K32</f>
        <v>#DIV/0!</v>
      </c>
      <c r="G36" s="145" t="s">
        <v>68</v>
      </c>
      <c r="H36" s="6"/>
      <c r="I36" s="6"/>
      <c r="J36" s="6"/>
      <c r="K36" s="6"/>
      <c r="L36" s="33"/>
      <c r="M36" s="6"/>
    </row>
    <row r="37" spans="1:13" ht="13.5" thickBot="1" x14ac:dyDescent="0.25">
      <c r="A37" s="35"/>
      <c r="B37" s="202"/>
      <c r="C37" s="219"/>
      <c r="D37" s="230"/>
      <c r="E37" s="43"/>
      <c r="F37" s="244"/>
      <c r="G37" s="123" t="s">
        <v>4</v>
      </c>
      <c r="H37" s="325">
        <f>C17</f>
        <v>4.9569691440837138</v>
      </c>
      <c r="I37" s="305" t="s">
        <v>69</v>
      </c>
      <c r="J37" s="124"/>
      <c r="K37" s="306" t="e">
        <f>I35/12/H37</f>
        <v>#DIV/0!</v>
      </c>
      <c r="L37" s="261"/>
      <c r="M37" s="6"/>
    </row>
    <row r="38" spans="1:13" x14ac:dyDescent="0.2">
      <c r="A38" s="32"/>
      <c r="B38" s="5"/>
      <c r="C38" s="74"/>
      <c r="D38" s="15"/>
      <c r="E38" s="38"/>
      <c r="F38" s="193"/>
      <c r="G38" s="123" t="s">
        <v>5</v>
      </c>
      <c r="H38" s="325">
        <f>D17</f>
        <v>3.3046460960558091</v>
      </c>
      <c r="I38" s="305" t="s">
        <v>69</v>
      </c>
      <c r="J38" s="124"/>
      <c r="K38" s="306" t="e">
        <f>I35/12/H38</f>
        <v>#DIV/0!</v>
      </c>
      <c r="L38" s="261"/>
      <c r="M38" s="6"/>
    </row>
    <row r="39" spans="1:13" x14ac:dyDescent="0.2">
      <c r="A39" s="311" t="s">
        <v>79</v>
      </c>
      <c r="B39" s="5"/>
      <c r="C39" s="74"/>
      <c r="D39" s="15"/>
      <c r="E39" s="38"/>
      <c r="F39" s="193"/>
      <c r="G39" s="307" t="s">
        <v>6</v>
      </c>
      <c r="H39" s="325">
        <f>E17</f>
        <v>2.4784845720418569</v>
      </c>
      <c r="I39" s="308" t="s">
        <v>69</v>
      </c>
      <c r="J39" s="309"/>
      <c r="K39" s="306" t="e">
        <f>I35/12/H39</f>
        <v>#DIV/0!</v>
      </c>
      <c r="L39" s="261"/>
      <c r="M39" s="6"/>
    </row>
    <row r="40" spans="1:13" ht="13.5" thickBot="1" x14ac:dyDescent="0.25">
      <c r="A40" s="32"/>
      <c r="B40" s="5"/>
      <c r="C40" s="74"/>
      <c r="D40" s="15"/>
      <c r="E40" s="38"/>
      <c r="F40" s="193"/>
      <c r="G40" s="123" t="s">
        <v>7</v>
      </c>
      <c r="H40" s="325">
        <f>F17</f>
        <v>1.9827876576334855</v>
      </c>
      <c r="I40" s="310" t="s">
        <v>69</v>
      </c>
      <c r="J40" s="11"/>
      <c r="K40" s="306" t="e">
        <f>I35/12/H40</f>
        <v>#DIV/0!</v>
      </c>
      <c r="L40" s="261"/>
      <c r="M40" s="6"/>
    </row>
    <row r="41" spans="1:13" x14ac:dyDescent="0.2">
      <c r="A41" s="30"/>
      <c r="B41" s="205"/>
      <c r="C41" s="217"/>
      <c r="D41" s="61"/>
      <c r="E41" s="229"/>
      <c r="F41" s="242"/>
      <c r="G41" s="6"/>
      <c r="H41" s="6"/>
      <c r="I41" s="6"/>
      <c r="J41" s="6"/>
      <c r="K41" s="6"/>
      <c r="L41" s="261"/>
      <c r="M41" s="6"/>
    </row>
    <row r="42" spans="1:13" x14ac:dyDescent="0.2">
      <c r="A42" s="209" t="s">
        <v>3</v>
      </c>
      <c r="B42" s="93"/>
      <c r="C42" s="24" t="e">
        <f>SUM(C23:C40)</f>
        <v>#DIV/0!</v>
      </c>
      <c r="D42" s="24" t="e">
        <f>SUM(D23:D40)</f>
        <v>#DIV/0!</v>
      </c>
      <c r="E42" s="24" t="e">
        <f>SUM(E23:E40)</f>
        <v>#DIV/0!</v>
      </c>
      <c r="F42" s="319" t="e">
        <f>SUM(F23:F40)</f>
        <v>#DIV/0!</v>
      </c>
      <c r="G42" s="6"/>
      <c r="H42" s="6"/>
      <c r="I42" s="6"/>
      <c r="J42" s="6"/>
      <c r="K42" s="6"/>
      <c r="L42" s="261"/>
      <c r="M42" s="6"/>
    </row>
    <row r="43" spans="1:13" ht="13.5" thickBot="1" x14ac:dyDescent="0.25">
      <c r="A43" s="35"/>
      <c r="B43" s="202"/>
      <c r="C43" s="203"/>
      <c r="D43" s="231"/>
      <c r="E43" s="204"/>
      <c r="F43" s="245"/>
      <c r="G43" s="318" t="s">
        <v>112</v>
      </c>
      <c r="H43" s="305"/>
      <c r="I43" s="317" t="e">
        <f>Kalkulationsgrundlage!L66</f>
        <v>#DIV/0!</v>
      </c>
      <c r="J43" s="6"/>
      <c r="K43" s="6"/>
      <c r="L43" s="261"/>
      <c r="M43" s="6"/>
    </row>
    <row r="44" spans="1:13" x14ac:dyDescent="0.2">
      <c r="A44" s="30"/>
      <c r="B44" s="205"/>
      <c r="C44" s="206"/>
      <c r="D44" s="232"/>
      <c r="E44" s="207"/>
      <c r="F44" s="246"/>
      <c r="G44" s="145" t="s">
        <v>68</v>
      </c>
      <c r="H44" s="6"/>
      <c r="I44" s="6"/>
      <c r="J44" s="6"/>
      <c r="K44" s="6"/>
      <c r="L44" s="33"/>
      <c r="M44" s="6"/>
    </row>
    <row r="45" spans="1:13" x14ac:dyDescent="0.2">
      <c r="A45" s="208" t="s">
        <v>83</v>
      </c>
      <c r="B45" s="303" t="s">
        <v>59</v>
      </c>
      <c r="C45" s="57">
        <v>0.98</v>
      </c>
      <c r="D45" s="44">
        <v>0.98</v>
      </c>
      <c r="E45" s="44">
        <v>0.98</v>
      </c>
      <c r="F45" s="247">
        <v>0.98</v>
      </c>
      <c r="G45" s="123" t="s">
        <v>4</v>
      </c>
      <c r="H45" s="325">
        <f>C17</f>
        <v>4.9569691440837138</v>
      </c>
      <c r="I45" s="305" t="s">
        <v>69</v>
      </c>
      <c r="J45" s="124"/>
      <c r="K45" s="306" t="e">
        <f>I43/12/H45</f>
        <v>#DIV/0!</v>
      </c>
      <c r="L45" s="261"/>
      <c r="M45" s="6"/>
    </row>
    <row r="46" spans="1:13" ht="13.5" thickBot="1" x14ac:dyDescent="0.25">
      <c r="A46" s="32"/>
      <c r="B46" s="5"/>
      <c r="C46" s="25"/>
      <c r="D46" s="56"/>
      <c r="E46" s="44"/>
      <c r="F46" s="210"/>
      <c r="G46" s="123" t="s">
        <v>5</v>
      </c>
      <c r="H46" s="325">
        <f>D17</f>
        <v>3.3046460960558091</v>
      </c>
      <c r="I46" s="305" t="s">
        <v>69</v>
      </c>
      <c r="J46" s="124"/>
      <c r="K46" s="306" t="e">
        <f>I43/12/H46</f>
        <v>#DIV/0!</v>
      </c>
      <c r="L46" s="261"/>
      <c r="M46" s="6"/>
    </row>
    <row r="47" spans="1:13" x14ac:dyDescent="0.2">
      <c r="A47" s="30"/>
      <c r="B47" s="205"/>
      <c r="C47" s="220"/>
      <c r="D47" s="233"/>
      <c r="E47" s="234"/>
      <c r="F47" s="248"/>
      <c r="G47" s="307" t="s">
        <v>6</v>
      </c>
      <c r="H47" s="325">
        <f>E17</f>
        <v>2.4784845720418569</v>
      </c>
      <c r="I47" s="308" t="s">
        <v>69</v>
      </c>
      <c r="J47" s="309"/>
      <c r="K47" s="306" t="e">
        <f>I43/12/H47</f>
        <v>#DIV/0!</v>
      </c>
      <c r="L47" s="261"/>
      <c r="M47" s="6"/>
    </row>
    <row r="48" spans="1:13" ht="15.75" x14ac:dyDescent="0.25">
      <c r="A48" s="211" t="s">
        <v>50</v>
      </c>
      <c r="B48" s="65"/>
      <c r="C48" s="221" t="e">
        <f>C42*100/C45/100</f>
        <v>#DIV/0!</v>
      </c>
      <c r="D48" s="235" t="e">
        <f>D42*100/D45/100</f>
        <v>#DIV/0!</v>
      </c>
      <c r="E48" s="235" t="e">
        <f>E42*100/E45/100</f>
        <v>#DIV/0!</v>
      </c>
      <c r="F48" s="249" t="e">
        <f>F42*100/F45/100</f>
        <v>#DIV/0!</v>
      </c>
      <c r="G48" s="123" t="s">
        <v>7</v>
      </c>
      <c r="H48" s="325">
        <f>F17</f>
        <v>1.9827876576334855</v>
      </c>
      <c r="I48" s="310" t="s">
        <v>69</v>
      </c>
      <c r="J48" s="11"/>
      <c r="K48" s="306" t="e">
        <f>I43/12/H48</f>
        <v>#DIV/0!</v>
      </c>
      <c r="L48" s="261"/>
    </row>
    <row r="49" spans="1:12" ht="15.75" x14ac:dyDescent="0.25">
      <c r="A49" s="211" t="s">
        <v>51</v>
      </c>
      <c r="B49" s="65"/>
      <c r="C49" s="221"/>
      <c r="D49" s="235"/>
      <c r="E49" s="235"/>
      <c r="F49" s="249"/>
      <c r="G49" s="6"/>
      <c r="H49" s="6"/>
      <c r="I49" s="6"/>
      <c r="J49" s="6"/>
      <c r="K49" s="6"/>
      <c r="L49" s="261"/>
    </row>
    <row r="50" spans="1:12" ht="16.5" thickBot="1" x14ac:dyDescent="0.3">
      <c r="A50" s="212"/>
      <c r="B50" s="272"/>
      <c r="C50" s="64"/>
      <c r="D50" s="273"/>
      <c r="E50" s="273"/>
      <c r="F50" s="274"/>
      <c r="G50" s="6"/>
      <c r="H50" s="6"/>
      <c r="I50" s="6"/>
      <c r="J50" s="6"/>
      <c r="K50" s="6"/>
      <c r="L50" s="261"/>
    </row>
    <row r="51" spans="1:12" ht="15.75" x14ac:dyDescent="0.25">
      <c r="A51" s="275"/>
      <c r="B51" s="276"/>
      <c r="C51" s="277"/>
      <c r="D51" s="278"/>
      <c r="E51" s="278"/>
      <c r="F51" s="279"/>
      <c r="G51" s="6"/>
      <c r="H51" s="6"/>
      <c r="I51" s="6"/>
      <c r="J51" s="6"/>
      <c r="K51" s="6"/>
      <c r="L51" s="261"/>
    </row>
    <row r="52" spans="1:12" ht="15.75" x14ac:dyDescent="0.25">
      <c r="A52" s="211" t="s">
        <v>53</v>
      </c>
      <c r="B52" s="65"/>
      <c r="C52" s="221" t="e">
        <f>C48*12/365</f>
        <v>#DIV/0!</v>
      </c>
      <c r="D52" s="221" t="e">
        <f>D48*12/365</f>
        <v>#DIV/0!</v>
      </c>
      <c r="E52" s="221" t="e">
        <f>E48*12/365</f>
        <v>#DIV/0!</v>
      </c>
      <c r="F52" s="249" t="e">
        <f>F48*12/365</f>
        <v>#DIV/0!</v>
      </c>
      <c r="G52" s="6"/>
      <c r="H52" s="6"/>
      <c r="I52" s="68"/>
      <c r="J52" s="6"/>
      <c r="K52" s="6"/>
      <c r="L52" s="261"/>
    </row>
    <row r="53" spans="1:12" ht="13.5" thickBot="1" x14ac:dyDescent="0.25">
      <c r="A53" s="35"/>
      <c r="B53" s="202"/>
      <c r="C53" s="63"/>
      <c r="D53" s="226"/>
      <c r="E53" s="226"/>
      <c r="F53" s="240"/>
      <c r="G53" s="201"/>
      <c r="H53" s="201"/>
      <c r="I53" s="201"/>
      <c r="J53" s="201"/>
      <c r="K53" s="201"/>
      <c r="L53" s="271"/>
    </row>
    <row r="54" spans="1:12" x14ac:dyDescent="0.2">
      <c r="A54" s="312" t="s">
        <v>87</v>
      </c>
      <c r="B54" s="6"/>
      <c r="C54" s="182"/>
      <c r="D54" s="182"/>
      <c r="E54" s="182"/>
      <c r="F54" s="182"/>
      <c r="G54" s="6"/>
      <c r="H54" s="6"/>
      <c r="I54" s="6"/>
      <c r="J54" s="6"/>
      <c r="K54" s="6"/>
      <c r="L54" s="6"/>
    </row>
    <row r="55" spans="1:12" x14ac:dyDescent="0.2">
      <c r="C55" s="27"/>
      <c r="D55" s="27"/>
      <c r="E55" s="45"/>
      <c r="F55" s="1"/>
      <c r="G55" s="6"/>
      <c r="H55" s="6"/>
      <c r="I55" s="6"/>
      <c r="J55" s="51"/>
      <c r="K55" s="6"/>
      <c r="L55" s="6"/>
    </row>
    <row r="56" spans="1:12" x14ac:dyDescent="0.2">
      <c r="A56" s="72"/>
      <c r="C56" s="27"/>
      <c r="D56" s="27"/>
      <c r="E56" s="45"/>
      <c r="F56" s="1"/>
      <c r="G56" s="6"/>
      <c r="H56" s="6"/>
      <c r="I56" s="6"/>
      <c r="J56" s="51"/>
      <c r="K56" s="6"/>
      <c r="L56" s="6"/>
    </row>
    <row r="57" spans="1:12" x14ac:dyDescent="0.2">
      <c r="A57" s="72"/>
      <c r="C57" s="18"/>
      <c r="D57" s="18"/>
      <c r="E57" s="18"/>
      <c r="F57" s="18"/>
      <c r="G57" s="6"/>
      <c r="H57" s="6"/>
      <c r="I57" s="6"/>
      <c r="J57" s="6"/>
      <c r="K57" s="70"/>
      <c r="L57" s="6"/>
    </row>
    <row r="58" spans="1:12" x14ac:dyDescent="0.2">
      <c r="A58" s="184"/>
      <c r="B58" s="19"/>
      <c r="C58" s="18"/>
      <c r="D58" s="18"/>
      <c r="E58" s="18"/>
      <c r="F58" s="18"/>
      <c r="G58" s="6"/>
      <c r="H58" s="6"/>
      <c r="I58" s="6"/>
      <c r="J58" s="6"/>
      <c r="K58" s="70"/>
      <c r="L58" s="6"/>
    </row>
    <row r="59" spans="1:12" x14ac:dyDescent="0.2">
      <c r="A59" s="184"/>
      <c r="C59" s="18"/>
      <c r="D59" s="18"/>
      <c r="E59" s="18"/>
      <c r="F59" s="18"/>
      <c r="G59" s="9"/>
      <c r="H59" s="6"/>
      <c r="I59" s="6"/>
      <c r="J59" s="69"/>
      <c r="K59" s="70"/>
      <c r="L59" s="6"/>
    </row>
    <row r="60" spans="1:12" x14ac:dyDescent="0.2">
      <c r="C60" s="1"/>
      <c r="D60" s="1"/>
      <c r="E60" s="45"/>
      <c r="F60" s="1"/>
      <c r="G60" s="6"/>
      <c r="H60" s="6"/>
      <c r="I60" s="6"/>
      <c r="J60" s="6"/>
      <c r="K60" s="70"/>
      <c r="L60" s="6"/>
    </row>
    <row r="61" spans="1:12" x14ac:dyDescent="0.2">
      <c r="G61" s="48"/>
      <c r="H61" s="48"/>
      <c r="I61" s="48"/>
      <c r="J61" s="6"/>
      <c r="K61" s="6"/>
      <c r="L61" s="47"/>
    </row>
    <row r="62" spans="1:12" x14ac:dyDescent="0.2">
      <c r="G62" s="251"/>
      <c r="H62" s="6"/>
      <c r="I62" s="48"/>
      <c r="J62" s="76"/>
      <c r="K62" s="6"/>
      <c r="L62" s="47"/>
    </row>
    <row r="63" spans="1:12" ht="18" customHeight="1" x14ac:dyDescent="0.2">
      <c r="G63" s="80"/>
      <c r="H63" s="6"/>
      <c r="I63" s="6"/>
      <c r="J63" s="6"/>
      <c r="K63" s="6"/>
      <c r="L63" s="47"/>
    </row>
    <row r="64" spans="1:12" x14ac:dyDescent="0.2">
      <c r="G64" s="80"/>
      <c r="H64" s="6"/>
      <c r="I64" s="6"/>
      <c r="J64" s="6"/>
      <c r="K64" s="6"/>
      <c r="L64" s="6"/>
    </row>
    <row r="65" spans="7:12" x14ac:dyDescent="0.2">
      <c r="G65" s="6"/>
      <c r="H65" s="250"/>
      <c r="I65" s="6"/>
      <c r="J65" s="6"/>
      <c r="K65" s="6"/>
      <c r="L65" s="6"/>
    </row>
    <row r="66" spans="7:12" x14ac:dyDescent="0.2">
      <c r="H66" s="6"/>
      <c r="I66" s="6"/>
      <c r="J66" s="6"/>
      <c r="K66" s="6"/>
      <c r="L66" s="6"/>
    </row>
    <row r="70" spans="7:12" x14ac:dyDescent="0.2">
      <c r="H70" s="2"/>
    </row>
    <row r="71" spans="7:12" x14ac:dyDescent="0.2">
      <c r="H71" s="2"/>
    </row>
  </sheetData>
  <mergeCells count="1">
    <mergeCell ref="C2:F2"/>
  </mergeCells>
  <phoneticPr fontId="0" type="noConversion"/>
  <pageMargins left="0.31496062992125984" right="0.31496062992125984" top="0.35433070866141736" bottom="0.35433070866141736" header="0.31496062992125984" footer="0.11811023622047245"/>
  <pageSetup paperSize="9" scale="76" orientation="landscape" r:id="rId1"/>
  <headerFooter alignWithMargins="0">
    <oddFooter>&amp;LBeschlossen in der VK am 7. Juni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zoomScaleNormal="100" workbookViewId="0">
      <selection activeCell="H24" sqref="H24"/>
    </sheetView>
  </sheetViews>
  <sheetFormatPr baseColWidth="10" defaultRowHeight="12.75" x14ac:dyDescent="0.2"/>
  <cols>
    <col min="1" max="1" width="6.7109375" customWidth="1"/>
    <col min="5" max="5" width="25" customWidth="1"/>
    <col min="6" max="6" width="14.28515625" customWidth="1"/>
    <col min="7" max="7" width="7.42578125" customWidth="1"/>
    <col min="8" max="8" width="13.5703125" customWidth="1"/>
    <col min="10" max="10" width="7.42578125" customWidth="1"/>
    <col min="11" max="11" width="16" style="320" customWidth="1"/>
    <col min="12" max="12" width="12.5703125" customWidth="1"/>
  </cols>
  <sheetData>
    <row r="1" spans="1:11" ht="18" x14ac:dyDescent="0.25">
      <c r="A1" s="82" t="s">
        <v>120</v>
      </c>
      <c r="F1" t="s">
        <v>130</v>
      </c>
      <c r="G1" s="6"/>
    </row>
    <row r="2" spans="1:11" x14ac:dyDescent="0.2">
      <c r="G2" s="6"/>
    </row>
    <row r="3" spans="1:11" x14ac:dyDescent="0.2">
      <c r="A3" s="3" t="s">
        <v>101</v>
      </c>
      <c r="B3" s="3" t="s">
        <v>93</v>
      </c>
      <c r="C3" s="3"/>
      <c r="G3" s="6"/>
    </row>
    <row r="4" spans="1:11" x14ac:dyDescent="0.2">
      <c r="A4" s="3"/>
      <c r="B4" s="3"/>
      <c r="C4" s="3"/>
      <c r="G4" s="6"/>
    </row>
    <row r="5" spans="1:11" x14ac:dyDescent="0.2">
      <c r="A5" s="3" t="s">
        <v>70</v>
      </c>
      <c r="C5" s="3"/>
      <c r="G5" s="6"/>
    </row>
    <row r="6" spans="1:11" ht="25.5" x14ac:dyDescent="0.2">
      <c r="A6" s="72" t="s">
        <v>107</v>
      </c>
      <c r="C6" s="3"/>
      <c r="G6" s="6"/>
      <c r="H6" s="335" t="s">
        <v>125</v>
      </c>
    </row>
    <row r="7" spans="1:11" x14ac:dyDescent="0.2">
      <c r="A7" s="72"/>
      <c r="C7" s="3"/>
      <c r="G7" s="6"/>
    </row>
    <row r="8" spans="1:11" x14ac:dyDescent="0.2">
      <c r="A8" s="3" t="s">
        <v>102</v>
      </c>
      <c r="B8" s="3" t="s">
        <v>105</v>
      </c>
      <c r="C8" s="3"/>
      <c r="D8" s="3"/>
      <c r="F8" s="331" t="s">
        <v>123</v>
      </c>
      <c r="G8" s="80"/>
      <c r="H8" s="337" t="s">
        <v>127</v>
      </c>
      <c r="K8" s="333" t="s">
        <v>122</v>
      </c>
    </row>
    <row r="9" spans="1:11" x14ac:dyDescent="0.2">
      <c r="B9" t="s">
        <v>89</v>
      </c>
      <c r="F9" s="322"/>
      <c r="G9" s="324"/>
      <c r="H9" s="338"/>
      <c r="K9" s="322" t="e">
        <f>F9/H9</f>
        <v>#DIV/0!</v>
      </c>
    </row>
    <row r="10" spans="1:11" x14ac:dyDescent="0.2">
      <c r="B10" t="s">
        <v>85</v>
      </c>
      <c r="F10" s="322"/>
      <c r="G10" s="324"/>
      <c r="H10" s="338"/>
      <c r="K10" s="322" t="e">
        <f>F10/H10</f>
        <v>#DIV/0!</v>
      </c>
    </row>
    <row r="11" spans="1:11" x14ac:dyDescent="0.2">
      <c r="B11" t="s">
        <v>88</v>
      </c>
      <c r="F11" s="322"/>
      <c r="G11" s="324"/>
      <c r="H11" s="338"/>
      <c r="K11" s="322" t="e">
        <f>F11/H11</f>
        <v>#DIV/0!</v>
      </c>
    </row>
    <row r="12" spans="1:11" x14ac:dyDescent="0.2">
      <c r="B12" t="s">
        <v>86</v>
      </c>
      <c r="F12" s="322"/>
      <c r="G12" s="324"/>
      <c r="H12" s="338"/>
      <c r="K12" s="322" t="e">
        <f>F12/H12</f>
        <v>#DIV/0!</v>
      </c>
    </row>
    <row r="13" spans="1:11" ht="13.5" thickBot="1" x14ac:dyDescent="0.25">
      <c r="B13" t="s">
        <v>71</v>
      </c>
      <c r="F13" s="322"/>
      <c r="G13" s="324"/>
      <c r="H13" s="338"/>
      <c r="K13" s="322" t="e">
        <f>F13/H13</f>
        <v>#DIV/0!</v>
      </c>
    </row>
    <row r="14" spans="1:11" ht="13.5" thickBot="1" x14ac:dyDescent="0.25">
      <c r="G14" s="6"/>
      <c r="J14" s="323" t="s">
        <v>82</v>
      </c>
      <c r="K14" s="329" t="e">
        <f>SUM(K9:K13)</f>
        <v>#DIV/0!</v>
      </c>
    </row>
    <row r="15" spans="1:11" x14ac:dyDescent="0.2">
      <c r="G15" s="6"/>
      <c r="J15" s="323"/>
      <c r="K15" s="324"/>
    </row>
    <row r="16" spans="1:11" x14ac:dyDescent="0.2">
      <c r="A16" s="3" t="s">
        <v>103</v>
      </c>
      <c r="B16" s="3" t="s">
        <v>104</v>
      </c>
      <c r="C16" s="3"/>
      <c r="F16" s="331" t="s">
        <v>123</v>
      </c>
      <c r="G16" s="80"/>
      <c r="H16" s="337" t="s">
        <v>127</v>
      </c>
      <c r="J16" s="323"/>
      <c r="K16" s="333" t="s">
        <v>122</v>
      </c>
    </row>
    <row r="17" spans="1:19" x14ac:dyDescent="0.2">
      <c r="B17" t="s">
        <v>90</v>
      </c>
      <c r="F17" s="339"/>
      <c r="G17" s="6"/>
      <c r="H17" s="338"/>
      <c r="K17" s="322" t="e">
        <f>F17/H17</f>
        <v>#DIV/0!</v>
      </c>
    </row>
    <row r="18" spans="1:19" x14ac:dyDescent="0.2">
      <c r="B18" t="s">
        <v>85</v>
      </c>
      <c r="F18" s="339"/>
      <c r="G18" s="6"/>
      <c r="H18" s="338"/>
      <c r="K18" s="322" t="e">
        <f>F18/H18</f>
        <v>#DIV/0!</v>
      </c>
    </row>
    <row r="19" spans="1:19" x14ac:dyDescent="0.2">
      <c r="B19" t="s">
        <v>88</v>
      </c>
      <c r="F19" s="339"/>
      <c r="G19" s="6"/>
      <c r="H19" s="338"/>
      <c r="K19" s="322" t="e">
        <f>F19/H19</f>
        <v>#DIV/0!</v>
      </c>
    </row>
    <row r="20" spans="1:19" x14ac:dyDescent="0.2">
      <c r="B20" t="s">
        <v>86</v>
      </c>
      <c r="F20" s="339"/>
      <c r="G20" s="6"/>
      <c r="H20" s="338"/>
      <c r="K20" s="322" t="e">
        <f>F20/H20</f>
        <v>#DIV/0!</v>
      </c>
    </row>
    <row r="21" spans="1:19" ht="13.5" thickBot="1" x14ac:dyDescent="0.25">
      <c r="B21" t="s">
        <v>71</v>
      </c>
      <c r="F21" s="339"/>
      <c r="G21" s="6"/>
      <c r="H21" s="338"/>
      <c r="K21" s="322" t="e">
        <f>F21/H21</f>
        <v>#DIV/0!</v>
      </c>
    </row>
    <row r="22" spans="1:19" ht="13.5" thickBot="1" x14ac:dyDescent="0.25">
      <c r="G22" s="6"/>
      <c r="J22" s="323" t="s">
        <v>82</v>
      </c>
      <c r="K22" s="329" t="e">
        <f>SUM(K17:K21)</f>
        <v>#DIV/0!</v>
      </c>
    </row>
    <row r="23" spans="1:19" ht="13.5" thickBot="1" x14ac:dyDescent="0.25">
      <c r="K23" s="324"/>
    </row>
    <row r="24" spans="1:19" ht="13.5" thickBot="1" x14ac:dyDescent="0.25">
      <c r="B24" s="3" t="s">
        <v>106</v>
      </c>
      <c r="L24" s="321" t="e">
        <f>K14+K22</f>
        <v>#DIV/0!</v>
      </c>
    </row>
    <row r="25" spans="1:19" x14ac:dyDescent="0.2">
      <c r="B25" s="3"/>
    </row>
    <row r="26" spans="1:19" x14ac:dyDescent="0.2">
      <c r="B26" s="3"/>
    </row>
    <row r="27" spans="1:19" x14ac:dyDescent="0.2">
      <c r="B27" s="3"/>
    </row>
    <row r="28" spans="1:19" x14ac:dyDescent="0.2">
      <c r="A28" s="72" t="s">
        <v>113</v>
      </c>
      <c r="B28" s="3" t="s">
        <v>94</v>
      </c>
    </row>
    <row r="30" spans="1:19" x14ac:dyDescent="0.2">
      <c r="B30" s="3" t="s">
        <v>114</v>
      </c>
      <c r="S30" s="320"/>
    </row>
    <row r="31" spans="1:19" x14ac:dyDescent="0.2">
      <c r="B31" s="72" t="s">
        <v>107</v>
      </c>
    </row>
    <row r="32" spans="1:19" x14ac:dyDescent="0.2">
      <c r="B32" s="72"/>
      <c r="G32" s="6"/>
    </row>
    <row r="33" spans="1:11" s="3" customFormat="1" x14ac:dyDescent="0.2">
      <c r="A33" s="3" t="s">
        <v>115</v>
      </c>
      <c r="B33" s="3" t="s">
        <v>116</v>
      </c>
      <c r="F33" s="331" t="s">
        <v>123</v>
      </c>
      <c r="G33" s="80"/>
      <c r="H33" s="337" t="s">
        <v>127</v>
      </c>
      <c r="K33" s="333" t="s">
        <v>122</v>
      </c>
    </row>
    <row r="34" spans="1:11" x14ac:dyDescent="0.2">
      <c r="B34" t="s">
        <v>72</v>
      </c>
      <c r="F34" s="339"/>
      <c r="G34" s="6"/>
      <c r="H34" s="338"/>
      <c r="K34" s="322" t="e">
        <f t="shared" ref="K34:K42" si="0">F34/H34</f>
        <v>#DIV/0!</v>
      </c>
    </row>
    <row r="35" spans="1:11" x14ac:dyDescent="0.2">
      <c r="B35" t="s">
        <v>91</v>
      </c>
      <c r="F35" s="339"/>
      <c r="G35" s="6"/>
      <c r="H35" s="338"/>
      <c r="K35" s="322" t="e">
        <f t="shared" si="0"/>
        <v>#DIV/0!</v>
      </c>
    </row>
    <row r="36" spans="1:11" x14ac:dyDescent="0.2">
      <c r="B36" t="s">
        <v>92</v>
      </c>
      <c r="F36" s="339"/>
      <c r="G36" s="6"/>
      <c r="H36" s="338"/>
      <c r="K36" s="322" t="e">
        <f t="shared" si="0"/>
        <v>#DIV/0!</v>
      </c>
    </row>
    <row r="37" spans="1:11" x14ac:dyDescent="0.2">
      <c r="B37" t="s">
        <v>74</v>
      </c>
      <c r="F37" s="339"/>
      <c r="G37" s="6"/>
      <c r="H37" s="338"/>
      <c r="K37" s="322" t="e">
        <f t="shared" si="0"/>
        <v>#DIV/0!</v>
      </c>
    </row>
    <row r="38" spans="1:11" x14ac:dyDescent="0.2">
      <c r="B38" t="s">
        <v>84</v>
      </c>
      <c r="F38" s="339"/>
      <c r="G38" s="6"/>
      <c r="H38" s="338"/>
      <c r="K38" s="322" t="e">
        <f t="shared" si="0"/>
        <v>#DIV/0!</v>
      </c>
    </row>
    <row r="39" spans="1:11" x14ac:dyDescent="0.2">
      <c r="B39" t="s">
        <v>77</v>
      </c>
      <c r="F39" s="339"/>
      <c r="G39" s="6"/>
      <c r="H39" s="338"/>
      <c r="K39" s="322" t="e">
        <f t="shared" si="0"/>
        <v>#DIV/0!</v>
      </c>
    </row>
    <row r="40" spans="1:11" x14ac:dyDescent="0.2">
      <c r="B40" t="s">
        <v>75</v>
      </c>
      <c r="F40" s="339"/>
      <c r="G40" s="6"/>
      <c r="H40" s="338"/>
      <c r="K40" s="322" t="e">
        <f t="shared" si="0"/>
        <v>#DIV/0!</v>
      </c>
    </row>
    <row r="41" spans="1:11" x14ac:dyDescent="0.2">
      <c r="B41" s="72" t="s">
        <v>99</v>
      </c>
      <c r="F41" s="339"/>
      <c r="G41" s="6"/>
      <c r="H41" s="338"/>
      <c r="K41" s="322" t="e">
        <f t="shared" si="0"/>
        <v>#DIV/0!</v>
      </c>
    </row>
    <row r="42" spans="1:11" ht="13.5" thickBot="1" x14ac:dyDescent="0.25">
      <c r="B42" t="s">
        <v>76</v>
      </c>
      <c r="F42" s="339"/>
      <c r="G42" s="6"/>
      <c r="H42" s="338"/>
      <c r="K42" s="322" t="e">
        <f t="shared" si="0"/>
        <v>#DIV/0!</v>
      </c>
    </row>
    <row r="43" spans="1:11" ht="13.5" thickBot="1" x14ac:dyDescent="0.25">
      <c r="G43" s="6"/>
      <c r="J43" s="323" t="s">
        <v>82</v>
      </c>
      <c r="K43" s="321" t="e">
        <f>SUM(K34:K42)</f>
        <v>#DIV/0!</v>
      </c>
    </row>
    <row r="44" spans="1:11" x14ac:dyDescent="0.2">
      <c r="G44" s="6"/>
    </row>
    <row r="45" spans="1:11" s="3" customFormat="1" x14ac:dyDescent="0.2">
      <c r="A45" s="3" t="s">
        <v>118</v>
      </c>
      <c r="B45" s="3" t="s">
        <v>117</v>
      </c>
      <c r="G45" s="334"/>
      <c r="K45" s="328"/>
    </row>
    <row r="46" spans="1:11" x14ac:dyDescent="0.2">
      <c r="B46" s="3" t="s">
        <v>95</v>
      </c>
      <c r="F46" s="331" t="s">
        <v>123</v>
      </c>
      <c r="G46" s="80"/>
      <c r="H46" s="337" t="s">
        <v>127</v>
      </c>
      <c r="K46" s="333" t="s">
        <v>122</v>
      </c>
    </row>
    <row r="47" spans="1:11" x14ac:dyDescent="0.2">
      <c r="B47" t="s">
        <v>73</v>
      </c>
      <c r="F47" s="339"/>
      <c r="G47" s="6"/>
      <c r="H47" s="338"/>
      <c r="K47" s="322" t="e">
        <f t="shared" ref="K47:K56" si="1">F47/H47</f>
        <v>#DIV/0!</v>
      </c>
    </row>
    <row r="48" spans="1:11" x14ac:dyDescent="0.2">
      <c r="B48" s="72" t="s">
        <v>96</v>
      </c>
      <c r="F48" s="339"/>
      <c r="G48" s="6"/>
      <c r="H48" s="338"/>
      <c r="K48" s="322" t="e">
        <f t="shared" si="1"/>
        <v>#DIV/0!</v>
      </c>
    </row>
    <row r="49" spans="1:12" x14ac:dyDescent="0.2">
      <c r="B49" t="s">
        <v>74</v>
      </c>
      <c r="F49" s="339"/>
      <c r="G49" s="6"/>
      <c r="H49" s="338"/>
      <c r="K49" s="322" t="e">
        <f t="shared" si="1"/>
        <v>#DIV/0!</v>
      </c>
    </row>
    <row r="50" spans="1:12" x14ac:dyDescent="0.2">
      <c r="B50" s="72" t="s">
        <v>97</v>
      </c>
      <c r="D50" t="s">
        <v>84</v>
      </c>
      <c r="F50" s="339"/>
      <c r="G50" s="6"/>
      <c r="H50" s="338"/>
      <c r="K50" s="322" t="e">
        <f t="shared" si="1"/>
        <v>#DIV/0!</v>
      </c>
    </row>
    <row r="51" spans="1:12" x14ac:dyDescent="0.2">
      <c r="B51" s="72"/>
      <c r="D51" s="72" t="s">
        <v>98</v>
      </c>
      <c r="F51" s="339"/>
      <c r="G51" s="6"/>
      <c r="H51" s="338"/>
      <c r="K51" s="322" t="e">
        <f t="shared" si="1"/>
        <v>#DIV/0!</v>
      </c>
    </row>
    <row r="52" spans="1:12" x14ac:dyDescent="0.2">
      <c r="B52" t="s">
        <v>77</v>
      </c>
      <c r="F52" s="339"/>
      <c r="G52" s="6"/>
      <c r="H52" s="338"/>
      <c r="K52" s="322" t="e">
        <f t="shared" si="1"/>
        <v>#DIV/0!</v>
      </c>
    </row>
    <row r="53" spans="1:12" x14ac:dyDescent="0.2">
      <c r="B53" s="72" t="s">
        <v>72</v>
      </c>
      <c r="F53" s="339"/>
      <c r="G53" s="6"/>
      <c r="H53" s="338"/>
      <c r="K53" s="322" t="e">
        <f t="shared" si="1"/>
        <v>#DIV/0!</v>
      </c>
    </row>
    <row r="54" spans="1:12" x14ac:dyDescent="0.2">
      <c r="B54" t="s">
        <v>75</v>
      </c>
      <c r="F54" s="339"/>
      <c r="G54" s="6"/>
      <c r="H54" s="338"/>
      <c r="K54" s="322" t="e">
        <f t="shared" si="1"/>
        <v>#DIV/0!</v>
      </c>
    </row>
    <row r="55" spans="1:12" x14ac:dyDescent="0.2">
      <c r="B55" s="72" t="s">
        <v>99</v>
      </c>
      <c r="F55" s="339"/>
      <c r="G55" s="6"/>
      <c r="H55" s="338"/>
      <c r="K55" s="322" t="e">
        <f t="shared" si="1"/>
        <v>#DIV/0!</v>
      </c>
    </row>
    <row r="56" spans="1:12" ht="13.5" thickBot="1" x14ac:dyDescent="0.25">
      <c r="B56" t="s">
        <v>76</v>
      </c>
      <c r="F56" s="339"/>
      <c r="G56" s="6"/>
      <c r="H56" s="338"/>
      <c r="K56" s="322" t="e">
        <f t="shared" si="1"/>
        <v>#DIV/0!</v>
      </c>
    </row>
    <row r="57" spans="1:12" ht="13.5" thickBot="1" x14ac:dyDescent="0.25">
      <c r="G57" s="6"/>
      <c r="J57" s="72" t="s">
        <v>82</v>
      </c>
      <c r="K57" s="329" t="e">
        <f>SUM(K47:K56)</f>
        <v>#DIV/0!</v>
      </c>
    </row>
    <row r="58" spans="1:12" ht="13.5" thickBot="1" x14ac:dyDescent="0.25">
      <c r="G58" s="6"/>
    </row>
    <row r="59" spans="1:12" ht="13.5" thickBot="1" x14ac:dyDescent="0.25">
      <c r="B59" s="3" t="s">
        <v>121</v>
      </c>
      <c r="G59" s="6"/>
      <c r="L59" s="321" t="e">
        <f>K43+K57</f>
        <v>#DIV/0!</v>
      </c>
    </row>
    <row r="60" spans="1:12" x14ac:dyDescent="0.2">
      <c r="B60" s="3"/>
      <c r="G60" s="6"/>
    </row>
    <row r="61" spans="1:12" x14ac:dyDescent="0.2">
      <c r="G61" s="6"/>
    </row>
    <row r="62" spans="1:12" x14ac:dyDescent="0.2">
      <c r="G62" s="6"/>
    </row>
    <row r="63" spans="1:12" x14ac:dyDescent="0.2">
      <c r="A63" s="72" t="s">
        <v>108</v>
      </c>
      <c r="B63" s="3" t="s">
        <v>119</v>
      </c>
      <c r="G63" s="6"/>
    </row>
    <row r="64" spans="1:12" x14ac:dyDescent="0.2">
      <c r="B64" s="72" t="s">
        <v>107</v>
      </c>
      <c r="G64" s="6"/>
    </row>
    <row r="65" spans="1:22" x14ac:dyDescent="0.2">
      <c r="F65" s="331" t="s">
        <v>123</v>
      </c>
      <c r="G65" s="80"/>
      <c r="H65" s="337" t="s">
        <v>127</v>
      </c>
      <c r="L65" s="333" t="s">
        <v>122</v>
      </c>
    </row>
    <row r="66" spans="1:22" ht="13.5" thickBot="1" x14ac:dyDescent="0.25">
      <c r="B66" s="3" t="s">
        <v>109</v>
      </c>
      <c r="F66" s="339"/>
      <c r="G66" s="6"/>
      <c r="H66" s="338"/>
      <c r="L66" s="332" t="e">
        <f>F66/H66</f>
        <v>#DIV/0!</v>
      </c>
    </row>
    <row r="67" spans="1:22" x14ac:dyDescent="0.2">
      <c r="G67" s="6"/>
    </row>
    <row r="68" spans="1:22" x14ac:dyDescent="0.2">
      <c r="G68" s="6"/>
    </row>
    <row r="69" spans="1:22" x14ac:dyDescent="0.2">
      <c r="A69" s="336" t="s">
        <v>124</v>
      </c>
      <c r="B69" s="336" t="s">
        <v>126</v>
      </c>
      <c r="V69" s="320"/>
    </row>
    <row r="70" spans="1:22" x14ac:dyDescent="0.2">
      <c r="V70" s="320"/>
    </row>
    <row r="71" spans="1:22" x14ac:dyDescent="0.2">
      <c r="A71" s="3" t="s">
        <v>100</v>
      </c>
      <c r="V71" s="320"/>
    </row>
    <row r="72" spans="1:22" x14ac:dyDescent="0.2">
      <c r="A72" s="336" t="s">
        <v>128</v>
      </c>
      <c r="V72" s="320"/>
    </row>
    <row r="73" spans="1:22" x14ac:dyDescent="0.2">
      <c r="A73" s="336" t="s">
        <v>129</v>
      </c>
      <c r="V73" s="322"/>
    </row>
    <row r="74" spans="1:22" x14ac:dyDescent="0.2">
      <c r="P74" s="3"/>
      <c r="V74" s="324"/>
    </row>
  </sheetData>
  <phoneticPr fontId="18" type="noConversion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&amp;LAbgestimmt im Rahmen der VK im Dezember 2015</oddFooter>
  </headerFooter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L19" sqref="L19"/>
    </sheetView>
  </sheetViews>
  <sheetFormatPr baseColWidth="10" defaultRowHeight="12.75" x14ac:dyDescent="0.2"/>
  <cols>
    <col min="1" max="1" width="14.85546875" customWidth="1"/>
  </cols>
  <sheetData>
    <row r="1" spans="1:13" ht="18" x14ac:dyDescent="0.25">
      <c r="A1" s="82" t="s">
        <v>24</v>
      </c>
    </row>
    <row r="2" spans="1:13" x14ac:dyDescent="0.2">
      <c r="A2" s="178"/>
      <c r="B2" s="72" t="s">
        <v>47</v>
      </c>
    </row>
    <row r="3" spans="1:13" ht="13.5" thickBot="1" x14ac:dyDescent="0.25">
      <c r="A3" s="83"/>
    </row>
    <row r="4" spans="1:13" ht="18.75" thickBot="1" x14ac:dyDescent="0.3">
      <c r="A4" s="84" t="s">
        <v>25</v>
      </c>
      <c r="B4" s="85"/>
      <c r="C4" s="86">
        <v>260.89</v>
      </c>
      <c r="D4" s="85"/>
      <c r="E4" s="87">
        <v>2020</v>
      </c>
      <c r="G4" s="145"/>
      <c r="H4" s="48"/>
      <c r="I4" s="146"/>
      <c r="J4" s="48"/>
      <c r="K4" s="147"/>
      <c r="L4" s="48"/>
      <c r="M4" s="46"/>
    </row>
    <row r="5" spans="1:13" x14ac:dyDescent="0.2">
      <c r="A5" s="5" t="s">
        <v>26</v>
      </c>
      <c r="B5" s="6"/>
      <c r="C5" s="174">
        <v>39.5</v>
      </c>
      <c r="D5" s="6" t="s">
        <v>44</v>
      </c>
      <c r="E5" s="8"/>
      <c r="G5" s="48"/>
      <c r="H5" s="48"/>
      <c r="I5" s="148"/>
      <c r="J5" s="48"/>
      <c r="K5" s="48"/>
      <c r="L5" s="48"/>
      <c r="M5" s="46"/>
    </row>
    <row r="6" spans="1:13" x14ac:dyDescent="0.2">
      <c r="A6" s="10" t="s">
        <v>27</v>
      </c>
      <c r="B6" s="55"/>
      <c r="C6" s="88">
        <f>C5/5</f>
        <v>7.9</v>
      </c>
      <c r="D6" s="55"/>
      <c r="E6" s="11"/>
      <c r="G6" s="48"/>
      <c r="H6" s="48"/>
      <c r="I6" s="149"/>
      <c r="J6" s="48"/>
      <c r="K6" s="48"/>
      <c r="L6" s="48"/>
      <c r="M6" s="46"/>
    </row>
    <row r="7" spans="1:13" x14ac:dyDescent="0.2">
      <c r="A7" s="4"/>
      <c r="B7" s="75"/>
      <c r="C7" s="81"/>
      <c r="D7" s="13"/>
      <c r="E7" s="75"/>
      <c r="G7" s="48"/>
      <c r="H7" s="48"/>
      <c r="I7" s="48"/>
      <c r="J7" s="48"/>
      <c r="K7" s="48"/>
      <c r="L7" s="48"/>
      <c r="M7" s="46"/>
    </row>
    <row r="8" spans="1:13" x14ac:dyDescent="0.2">
      <c r="A8" s="5"/>
      <c r="B8" s="8"/>
      <c r="C8" s="89" t="s">
        <v>28</v>
      </c>
      <c r="D8" s="90" t="s">
        <v>29</v>
      </c>
      <c r="E8" s="91" t="s">
        <v>30</v>
      </c>
      <c r="G8" s="48"/>
      <c r="H8" s="48"/>
      <c r="I8" s="150"/>
      <c r="J8" s="150"/>
      <c r="K8" s="150"/>
      <c r="L8" s="48"/>
      <c r="M8" s="46"/>
    </row>
    <row r="9" spans="1:13" x14ac:dyDescent="0.2">
      <c r="A9" s="5"/>
      <c r="B9" s="8"/>
      <c r="C9" s="5"/>
      <c r="D9" s="67"/>
      <c r="E9" s="92"/>
      <c r="G9" s="48"/>
      <c r="H9" s="48"/>
      <c r="I9" s="48"/>
      <c r="J9" s="48"/>
      <c r="K9" s="151"/>
      <c r="L9" s="48"/>
      <c r="M9" s="46"/>
    </row>
    <row r="10" spans="1:13" x14ac:dyDescent="0.2">
      <c r="A10" s="93" t="s">
        <v>31</v>
      </c>
      <c r="B10" s="94"/>
      <c r="C10" s="95">
        <f>C6*C4</f>
        <v>2061.0309999999999</v>
      </c>
      <c r="D10" s="96">
        <f>C4</f>
        <v>260.89</v>
      </c>
      <c r="E10" s="97">
        <v>1</v>
      </c>
      <c r="G10" s="141"/>
      <c r="H10" s="141"/>
      <c r="I10" s="152"/>
      <c r="J10" s="144"/>
      <c r="K10" s="153"/>
      <c r="L10" s="48"/>
      <c r="M10" s="46"/>
    </row>
    <row r="11" spans="1:13" ht="15" x14ac:dyDescent="0.2">
      <c r="A11" s="5"/>
      <c r="B11" s="8"/>
      <c r="C11" s="98"/>
      <c r="D11" s="99"/>
      <c r="E11" s="100"/>
      <c r="F11" s="101"/>
      <c r="G11" s="48"/>
      <c r="H11" s="48"/>
      <c r="I11" s="154"/>
      <c r="J11" s="146"/>
      <c r="K11" s="155"/>
      <c r="L11" s="48"/>
      <c r="M11" s="46"/>
    </row>
    <row r="12" spans="1:13" x14ac:dyDescent="0.2">
      <c r="A12" s="102" t="s">
        <v>32</v>
      </c>
      <c r="B12" s="8"/>
      <c r="C12" s="103">
        <f>SUM(C13:C14)</f>
        <v>-313.63</v>
      </c>
      <c r="D12" s="104">
        <f>SUM(D13:D14)</f>
        <v>-39.700000000000003</v>
      </c>
      <c r="E12" s="97">
        <f>D12/D10</f>
        <v>-0.15217141323929628</v>
      </c>
      <c r="F12" s="105"/>
      <c r="G12" s="149"/>
      <c r="H12" s="48"/>
      <c r="I12" s="148"/>
      <c r="J12" s="148"/>
      <c r="K12" s="153"/>
      <c r="L12" s="48"/>
      <c r="M12" s="46"/>
    </row>
    <row r="13" spans="1:13" x14ac:dyDescent="0.2">
      <c r="A13" s="20" t="s">
        <v>33</v>
      </c>
      <c r="B13" s="106"/>
      <c r="C13" s="107">
        <f>D13*C6</f>
        <v>-237</v>
      </c>
      <c r="D13" s="175">
        <v>-30</v>
      </c>
      <c r="E13" s="108">
        <f>D13/D10</f>
        <v>-0.11499099237226418</v>
      </c>
      <c r="F13" s="105"/>
      <c r="G13" s="156"/>
      <c r="H13" s="156"/>
      <c r="I13" s="157"/>
      <c r="J13" s="157"/>
      <c r="K13" s="158"/>
      <c r="L13" s="48"/>
      <c r="M13" s="46"/>
    </row>
    <row r="14" spans="1:13" x14ac:dyDescent="0.2">
      <c r="A14" s="20" t="s">
        <v>34</v>
      </c>
      <c r="B14" s="106"/>
      <c r="C14" s="20">
        <f>D14*C6</f>
        <v>-76.63</v>
      </c>
      <c r="D14" s="176">
        <v>-9.6999999999999993</v>
      </c>
      <c r="E14" s="108">
        <f>D14/D10</f>
        <v>-3.7180420867032084E-2</v>
      </c>
      <c r="F14" s="46"/>
      <c r="G14" s="156"/>
      <c r="H14" s="156"/>
      <c r="I14" s="156"/>
      <c r="J14" s="159"/>
      <c r="K14" s="158"/>
      <c r="L14" s="48"/>
      <c r="M14" s="46"/>
    </row>
    <row r="15" spans="1:13" x14ac:dyDescent="0.2">
      <c r="A15" s="5"/>
      <c r="B15" s="8"/>
      <c r="C15" s="5"/>
      <c r="D15" s="99"/>
      <c r="E15" s="100"/>
      <c r="G15" s="48"/>
      <c r="H15" s="48"/>
      <c r="I15" s="48"/>
      <c r="J15" s="146"/>
      <c r="K15" s="155"/>
      <c r="L15" s="48"/>
      <c r="M15" s="46"/>
    </row>
    <row r="16" spans="1:13" x14ac:dyDescent="0.2">
      <c r="A16" s="93" t="s">
        <v>35</v>
      </c>
      <c r="B16" s="94"/>
      <c r="C16" s="109">
        <f>C12+C10</f>
        <v>1747.4009999999998</v>
      </c>
      <c r="D16" s="96">
        <f>D12+D10</f>
        <v>221.19</v>
      </c>
      <c r="E16" s="97">
        <f>D16/D10</f>
        <v>0.84782858676070383</v>
      </c>
      <c r="G16" s="141"/>
      <c r="H16" s="141"/>
      <c r="I16" s="144"/>
      <c r="J16" s="144"/>
      <c r="K16" s="153"/>
      <c r="L16" s="48"/>
      <c r="M16" s="46"/>
    </row>
    <row r="17" spans="1:13" x14ac:dyDescent="0.2">
      <c r="A17" s="5"/>
      <c r="B17" s="8"/>
      <c r="C17" s="5"/>
      <c r="D17" s="99"/>
      <c r="E17" s="100"/>
      <c r="G17" s="48"/>
      <c r="H17" s="48"/>
      <c r="I17" s="48"/>
      <c r="J17" s="146"/>
      <c r="K17" s="155"/>
      <c r="L17" s="48"/>
      <c r="M17" s="46"/>
    </row>
    <row r="18" spans="1:13" x14ac:dyDescent="0.2">
      <c r="A18" s="110" t="s">
        <v>36</v>
      </c>
      <c r="B18" s="8"/>
      <c r="C18" s="5"/>
      <c r="D18" s="99"/>
      <c r="E18" s="100"/>
      <c r="G18" s="160"/>
      <c r="H18" s="48"/>
      <c r="I18" s="48"/>
      <c r="J18" s="146"/>
      <c r="K18" s="155"/>
      <c r="L18" s="48"/>
      <c r="M18" s="46"/>
    </row>
    <row r="19" spans="1:13" x14ac:dyDescent="0.2">
      <c r="A19" s="20" t="s">
        <v>37</v>
      </c>
      <c r="B19" s="8"/>
      <c r="C19" s="111">
        <f>C20+C21+C22</f>
        <v>-118.5</v>
      </c>
      <c r="D19" s="112">
        <f>D20+D21+D22</f>
        <v>-15</v>
      </c>
      <c r="E19" s="97">
        <f>C19/C10</f>
        <v>-5.7495496186132089E-2</v>
      </c>
      <c r="G19" s="156"/>
      <c r="H19" s="48"/>
      <c r="I19" s="146"/>
      <c r="J19" s="146"/>
      <c r="K19" s="153"/>
      <c r="L19" s="48"/>
      <c r="M19" s="46"/>
    </row>
    <row r="20" spans="1:13" x14ac:dyDescent="0.2">
      <c r="A20" s="113" t="s">
        <v>38</v>
      </c>
      <c r="B20" s="114"/>
      <c r="C20" s="115">
        <f>C6*D20</f>
        <v>-79</v>
      </c>
      <c r="D20" s="177">
        <v>-10</v>
      </c>
      <c r="E20" s="116">
        <f>-C20/C10</f>
        <v>3.8330330790754728E-2</v>
      </c>
      <c r="G20" s="161"/>
      <c r="H20" s="162"/>
      <c r="I20" s="163"/>
      <c r="J20" s="164"/>
      <c r="K20" s="165"/>
      <c r="L20" s="48"/>
      <c r="M20" s="46"/>
    </row>
    <row r="21" spans="1:13" x14ac:dyDescent="0.2">
      <c r="A21" s="113" t="s">
        <v>39</v>
      </c>
      <c r="B21" s="114"/>
      <c r="C21" s="115">
        <f>D21*C6</f>
        <v>-19.75</v>
      </c>
      <c r="D21" s="177">
        <v>-2.5</v>
      </c>
      <c r="E21" s="116">
        <f>C21/C10</f>
        <v>-9.5825826976886821E-3</v>
      </c>
      <c r="G21" s="161"/>
      <c r="H21" s="162"/>
      <c r="I21" s="163"/>
      <c r="J21" s="164"/>
      <c r="K21" s="165"/>
      <c r="L21" s="48"/>
      <c r="M21" s="46"/>
    </row>
    <row r="22" spans="1:13" x14ac:dyDescent="0.2">
      <c r="A22" s="113" t="s">
        <v>61</v>
      </c>
      <c r="B22" s="114"/>
      <c r="C22" s="115">
        <f>D22*C6</f>
        <v>-19.75</v>
      </c>
      <c r="D22" s="177">
        <v>-2.5</v>
      </c>
      <c r="E22" s="116">
        <f>C22/C10</f>
        <v>-9.5825826976886821E-3</v>
      </c>
      <c r="G22" s="161"/>
      <c r="H22" s="162"/>
      <c r="I22" s="163"/>
      <c r="J22" s="164"/>
      <c r="K22" s="165"/>
      <c r="L22" s="48"/>
      <c r="M22" s="46"/>
    </row>
    <row r="23" spans="1:13" x14ac:dyDescent="0.2">
      <c r="A23" s="117"/>
      <c r="B23" s="8"/>
      <c r="C23" s="111"/>
      <c r="D23" s="99"/>
      <c r="E23" s="97"/>
      <c r="G23" s="166"/>
      <c r="H23" s="48"/>
      <c r="I23" s="146"/>
      <c r="J23" s="146"/>
      <c r="K23" s="153"/>
      <c r="L23" s="48"/>
      <c r="M23" s="46"/>
    </row>
    <row r="24" spans="1:13" ht="15.75" x14ac:dyDescent="0.25">
      <c r="A24" s="118" t="s">
        <v>40</v>
      </c>
      <c r="B24" s="119"/>
      <c r="C24" s="120">
        <f>C16+C19</f>
        <v>1628.9009999999998</v>
      </c>
      <c r="D24" s="121">
        <f>D19+D16</f>
        <v>206.19</v>
      </c>
      <c r="E24" s="122">
        <f>D24/D10</f>
        <v>0.79033309057457168</v>
      </c>
      <c r="G24" s="167"/>
      <c r="H24" s="48"/>
      <c r="I24" s="143"/>
      <c r="J24" s="143"/>
      <c r="K24" s="168"/>
      <c r="L24" s="48"/>
      <c r="M24" s="46"/>
    </row>
    <row r="25" spans="1:13" ht="14.25" x14ac:dyDescent="0.2">
      <c r="A25" s="123" t="s">
        <v>41</v>
      </c>
      <c r="B25" s="124"/>
      <c r="C25" s="125">
        <f>C10-C24</f>
        <v>432.13000000000011</v>
      </c>
      <c r="D25" s="125">
        <f>D10-D24</f>
        <v>54.699999999999989</v>
      </c>
      <c r="E25" s="340">
        <f>E10-E24</f>
        <v>0.20966690942542832</v>
      </c>
      <c r="G25" s="48"/>
      <c r="H25" s="48"/>
      <c r="I25" s="169"/>
      <c r="J25" s="169"/>
      <c r="K25" s="170"/>
      <c r="L25" s="48"/>
      <c r="M25" s="46"/>
    </row>
    <row r="26" spans="1:13" ht="15.75" x14ac:dyDescent="0.25">
      <c r="A26" s="126" t="s">
        <v>45</v>
      </c>
      <c r="B26" s="127"/>
      <c r="C26" s="128"/>
      <c r="D26" s="129"/>
      <c r="E26" s="130"/>
      <c r="G26" s="141"/>
      <c r="H26" s="141"/>
      <c r="I26" s="142"/>
      <c r="J26" s="143"/>
      <c r="K26" s="153"/>
      <c r="L26" s="48"/>
      <c r="M26" s="46"/>
    </row>
    <row r="27" spans="1:13" ht="15.75" x14ac:dyDescent="0.25">
      <c r="A27" s="131" t="s">
        <v>42</v>
      </c>
      <c r="B27" s="132"/>
      <c r="C27" s="133">
        <f>E27*C24</f>
        <v>1303.1207999999999</v>
      </c>
      <c r="D27" s="134"/>
      <c r="E27" s="135">
        <f>1-E28</f>
        <v>0.8</v>
      </c>
      <c r="G27" s="141"/>
      <c r="H27" s="141"/>
      <c r="I27" s="142"/>
      <c r="J27" s="143"/>
      <c r="K27" s="153"/>
      <c r="L27" s="48"/>
      <c r="M27" s="46"/>
    </row>
    <row r="28" spans="1:13" x14ac:dyDescent="0.2">
      <c r="A28" s="131" t="s">
        <v>43</v>
      </c>
      <c r="B28" s="132"/>
      <c r="C28" s="136">
        <f>C24*E28</f>
        <v>325.78019999999998</v>
      </c>
      <c r="D28" s="132"/>
      <c r="E28" s="135">
        <v>0.2</v>
      </c>
      <c r="G28" s="141"/>
      <c r="H28" s="141"/>
      <c r="I28" s="144"/>
      <c r="J28" s="141"/>
      <c r="K28" s="153"/>
      <c r="L28" s="48"/>
      <c r="M28" s="46"/>
    </row>
    <row r="29" spans="1:13" x14ac:dyDescent="0.2">
      <c r="A29" s="137"/>
      <c r="B29" s="138"/>
      <c r="C29" s="138"/>
      <c r="D29" s="138"/>
      <c r="E29" s="139"/>
      <c r="G29" s="149"/>
      <c r="H29" s="48"/>
      <c r="I29" s="48"/>
      <c r="J29" s="48"/>
      <c r="K29" s="171"/>
      <c r="L29" s="48"/>
      <c r="M29" s="46"/>
    </row>
    <row r="30" spans="1:13" x14ac:dyDescent="0.2">
      <c r="G30" s="6"/>
      <c r="H30" s="6"/>
      <c r="I30" s="6"/>
      <c r="J30" s="6"/>
      <c r="K30" s="6"/>
      <c r="L30" s="6"/>
    </row>
    <row r="31" spans="1:13" x14ac:dyDescent="0.2">
      <c r="G31" s="6"/>
      <c r="H31" s="6"/>
      <c r="I31" s="6"/>
      <c r="J31" s="6"/>
      <c r="K31" s="6"/>
      <c r="L31" s="6"/>
    </row>
    <row r="32" spans="1:13" x14ac:dyDescent="0.2">
      <c r="G32" s="6"/>
      <c r="H32" s="6"/>
      <c r="I32" s="6"/>
      <c r="J32" s="6"/>
      <c r="K32" s="6"/>
      <c r="L32" s="6"/>
    </row>
    <row r="33" spans="7:12" x14ac:dyDescent="0.2">
      <c r="G33" s="6"/>
      <c r="H33" s="6"/>
      <c r="I33" s="6"/>
      <c r="J33" s="6"/>
      <c r="K33" s="6"/>
      <c r="L33" s="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Berechnungsblatt</vt:lpstr>
      <vt:lpstr>Kalkulationsgrundlage</vt:lpstr>
      <vt:lpstr>Berechnung Ausfallzeiten</vt:lpstr>
      <vt:lpstr>Berechnungsblatt!Druckbereich</vt:lpstr>
      <vt:lpstr>Kalkulationsgrundlage!Druckbereich</vt:lpstr>
    </vt:vector>
  </TitlesOfParts>
  <Company>SFGJS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Ute.Vieth@SOZIALES.BREMEN.DE</dc:creator>
  <cp:lastModifiedBy>Benjamin.Etzel1</cp:lastModifiedBy>
  <cp:lastPrinted>2017-08-17T11:19:48Z</cp:lastPrinted>
  <dcterms:created xsi:type="dcterms:W3CDTF">2004-10-15T12:36:45Z</dcterms:created>
  <dcterms:modified xsi:type="dcterms:W3CDTF">2022-08-15T09:55:40Z</dcterms:modified>
</cp:coreProperties>
</file>