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047-SKJF\Abteilung1\Referat14\Intern\1_Allgemeines\Homepage_Referat14\SGB VIII\4. Vordrucke SGB VIII\"/>
    </mc:Choice>
  </mc:AlternateContent>
  <bookViews>
    <workbookView xWindow="0" yWindow="0" windowWidth="20235" windowHeight="6990"/>
  </bookViews>
  <sheets>
    <sheet name="Ausübung Umgangsrecht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7" i="1" l="1"/>
  <c r="F14" i="1" l="1"/>
  <c r="F13" i="1"/>
  <c r="G14" i="1" l="1"/>
  <c r="G13" i="1"/>
  <c r="C14" i="1"/>
  <c r="I9" i="1" l="1"/>
  <c r="I15" i="1" l="1"/>
  <c r="K2" i="1"/>
  <c r="G7" i="1" l="1"/>
  <c r="G18" i="1" s="1"/>
  <c r="E7" i="1"/>
  <c r="E18" i="1" s="1"/>
  <c r="D7" i="1"/>
  <c r="D18" i="1" s="1"/>
  <c r="F18" i="1" l="1"/>
  <c r="F9" i="1"/>
  <c r="G9" i="1"/>
  <c r="D9" i="1"/>
  <c r="J23" i="1"/>
  <c r="J24" i="1" s="1"/>
  <c r="I16" i="1"/>
  <c r="I18" i="1" s="1"/>
  <c r="L3" i="1" s="1"/>
  <c r="L5" i="1" s="1"/>
  <c r="D13" i="1"/>
  <c r="J9" i="1"/>
  <c r="K9" i="1" s="1"/>
  <c r="J6" i="1"/>
  <c r="K6" i="1" s="1"/>
  <c r="J5" i="1"/>
  <c r="K5" i="1" s="1"/>
  <c r="G20" i="1" l="1"/>
  <c r="F20" i="1"/>
  <c r="F23" i="1" s="1"/>
  <c r="F27" i="1" s="1"/>
  <c r="C20" i="1"/>
  <c r="G23" i="1"/>
  <c r="G27" i="1" s="1"/>
  <c r="E13" i="1"/>
  <c r="D14" i="1"/>
  <c r="D20" i="1"/>
  <c r="L9" i="1"/>
  <c r="L6" i="1"/>
  <c r="E20" i="1"/>
  <c r="E14" i="1"/>
  <c r="E9" i="1" l="1"/>
  <c r="D23" i="1"/>
  <c r="D27" i="1" s="1"/>
  <c r="E23" i="1" l="1"/>
  <c r="E27" i="1" s="1"/>
  <c r="C7" i="1"/>
  <c r="C13" i="1"/>
  <c r="C9" i="1" l="1"/>
  <c r="C18" i="1"/>
  <c r="C23" i="1" s="1"/>
  <c r="C27" i="1" s="1"/>
</calcChain>
</file>

<file path=xl/sharedStrings.xml><?xml version="1.0" encoding="utf-8"?>
<sst xmlns="http://schemas.openxmlformats.org/spreadsheetml/2006/main" count="60" uniqueCount="53">
  <si>
    <t>Std/Woche</t>
  </si>
  <si>
    <t>eff. ArbStd/Jahr</t>
  </si>
  <si>
    <t>Indikatoren</t>
  </si>
  <si>
    <t>Modul I</t>
  </si>
  <si>
    <t>Modul II</t>
  </si>
  <si>
    <t>Modul III</t>
  </si>
  <si>
    <t>pro Jahr</t>
  </si>
  <si>
    <t>pro Mon.</t>
  </si>
  <si>
    <t>pro Woche</t>
  </si>
  <si>
    <t>pro Std.effektiv</t>
  </si>
  <si>
    <t xml:space="preserve">Sozialpäd. /Sozialarb. </t>
  </si>
  <si>
    <t>Erzieher</t>
  </si>
  <si>
    <t xml:space="preserve"> </t>
  </si>
  <si>
    <t>Arbeitstage/Jahr</t>
  </si>
  <si>
    <t>Wochenarbeitszeit/Std.</t>
  </si>
  <si>
    <t xml:space="preserve">1 zu        </t>
  </si>
  <si>
    <t>Arbeitstage/Woche</t>
  </si>
  <si>
    <t>Arbeitszeit/Arbeitstag</t>
  </si>
  <si>
    <t>Arbeitsstd/Jahr/nominell</t>
  </si>
  <si>
    <t>Aufteilung in direkte und indirekte LZ:</t>
  </si>
  <si>
    <t xml:space="preserve">Ausfallzeit </t>
  </si>
  <si>
    <t>80 v.H. direkt</t>
  </si>
  <si>
    <t>Arbeitsstd/Jahr/effektiv</t>
  </si>
  <si>
    <t>20 v.H. indirekt (Vor- und Nachbereitung,</t>
  </si>
  <si>
    <t>DB, Doku, Wegezeiten, Kooperation etc.)</t>
  </si>
  <si>
    <t>Leitung/Koordination - PersSchlüssel 1 zu</t>
  </si>
  <si>
    <t>Personalkosten/Jahr</t>
  </si>
  <si>
    <t>Anteil pro Kind / Jahr</t>
  </si>
  <si>
    <t>Anteil pro Kind / Monat</t>
  </si>
  <si>
    <t>Auslastung</t>
  </si>
  <si>
    <r>
      <t>Woch/Mon</t>
    </r>
    <r>
      <rPr>
        <sz val="10"/>
        <color indexed="10"/>
        <rFont val="Arial"/>
        <family val="2"/>
      </rPr>
      <t xml:space="preserve"> </t>
    </r>
  </si>
  <si>
    <t xml:space="preserve">Umrechnung in Stellenanteile </t>
  </si>
  <si>
    <t>Gesamtkosten</t>
  </si>
  <si>
    <t>Kosten d. Betreuungspersonals</t>
  </si>
  <si>
    <t>Kosten d. Leitung/Koordination</t>
  </si>
  <si>
    <t>Entgelt</t>
  </si>
  <si>
    <t>Monatspauschale</t>
  </si>
  <si>
    <t>Overhead- und Sachkostenpauschale</t>
  </si>
  <si>
    <t>Modul IV</t>
  </si>
  <si>
    <t>Mischung 70SA : 30Erz</t>
  </si>
  <si>
    <t>Betreuungsschlüssel (brutto) inkl. Ausfallz.</t>
  </si>
  <si>
    <t>Unterstützter Umgang</t>
  </si>
  <si>
    <t>Begleiteter Umgang</t>
  </si>
  <si>
    <t>Elternberatung</t>
  </si>
  <si>
    <t>Leistungszeit (Std./Monat)</t>
  </si>
  <si>
    <t>Verhältnis abweichend</t>
  </si>
  <si>
    <t>85 % (direkt)</t>
  </si>
  <si>
    <t>15 % (indirekt)</t>
  </si>
  <si>
    <t>Stufe I</t>
  </si>
  <si>
    <t>Stufe II</t>
  </si>
  <si>
    <t>Beaufs. Umgang</t>
  </si>
  <si>
    <t>75 % (direkt)</t>
  </si>
  <si>
    <t>25 % (indirekt)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</si>
</sst>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164" formatCode="_-* #,##0.00\ _€_-;\-* #,##0.00\ _€_-;_-* &quot;-&quot;??\ _€_-;_-@_-"/>
    <numFmt numFmtId="165" formatCode="0.0"/>
    <numFmt numFmtId="166" formatCode="#,##0.00\ &quot;€&quot;"/>
    <numFmt numFmtId="167" formatCode="#,##0.00000\ &quot;€&quot;"/>
    <numFmt numFmtId="168" formatCode="0.0%"/>
    <numFmt numFmtId="169" formatCode="0.0000"/>
    <numFmt numFmtId="170" formatCode="#,##0.0"/>
    <numFmt numFmtId="171" formatCode="0.00000"/>
    <numFmt numFmtId="172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u val="double"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0" xfId="0" applyFont="1" applyFill="1" applyBorder="1"/>
    <xf numFmtId="0" fontId="3" fillId="0" borderId="3" xfId="1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3" fillId="0" borderId="9" xfId="2" applyNumberFormat="1" applyFont="1" applyFill="1" applyBorder="1"/>
    <xf numFmtId="166" fontId="3" fillId="0" borderId="9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66" fontId="3" fillId="0" borderId="4" xfId="0" applyNumberFormat="1" applyFont="1" applyFill="1" applyBorder="1"/>
    <xf numFmtId="166" fontId="3" fillId="0" borderId="4" xfId="0" applyNumberFormat="1" applyFont="1" applyFill="1" applyBorder="1" applyAlignment="1">
      <alignment horizontal="center"/>
    </xf>
    <xf numFmtId="166" fontId="3" fillId="0" borderId="1" xfId="0" applyNumberFormat="1" applyFont="1" applyFill="1" applyBorder="1"/>
    <xf numFmtId="166" fontId="3" fillId="0" borderId="1" xfId="0" applyNumberFormat="1" applyFont="1" applyFill="1" applyBorder="1" applyAlignment="1">
      <alignment horizontal="center"/>
    </xf>
    <xf numFmtId="166" fontId="3" fillId="0" borderId="6" xfId="0" applyNumberFormat="1" applyFont="1" applyFill="1" applyBorder="1"/>
    <xf numFmtId="166" fontId="3" fillId="0" borderId="8" xfId="0" applyNumberFormat="1" applyFont="1" applyFill="1" applyBorder="1" applyAlignment="1">
      <alignment horizontal="center"/>
    </xf>
    <xf numFmtId="166" fontId="3" fillId="0" borderId="7" xfId="0" applyNumberFormat="1" applyFont="1" applyFill="1" applyBorder="1"/>
    <xf numFmtId="9" fontId="6" fillId="0" borderId="7" xfId="2" applyFont="1" applyBorder="1" applyAlignment="1">
      <alignment horizontal="center"/>
    </xf>
    <xf numFmtId="9" fontId="6" fillId="0" borderId="8" xfId="2" applyFont="1" applyBorder="1" applyAlignment="1">
      <alignment horizontal="center"/>
    </xf>
    <xf numFmtId="168" fontId="3" fillId="0" borderId="0" xfId="2" applyNumberFormat="1" applyFont="1" applyFill="1" applyBorder="1"/>
    <xf numFmtId="0" fontId="7" fillId="0" borderId="0" xfId="0" applyFont="1"/>
    <xf numFmtId="0" fontId="7" fillId="0" borderId="7" xfId="0" applyFont="1" applyFill="1" applyBorder="1"/>
    <xf numFmtId="0" fontId="7" fillId="0" borderId="7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/>
    <xf numFmtId="0" fontId="7" fillId="0" borderId="0" xfId="0" applyFont="1" applyFill="1" applyBorder="1"/>
    <xf numFmtId="2" fontId="7" fillId="0" borderId="0" xfId="0" applyNumberFormat="1" applyFont="1" applyFill="1" applyBorder="1"/>
    <xf numFmtId="0" fontId="7" fillId="0" borderId="9" xfId="0" applyNumberFormat="1" applyFont="1" applyFill="1" applyBorder="1"/>
    <xf numFmtId="167" fontId="7" fillId="0" borderId="0" xfId="0" applyNumberFormat="1" applyFont="1" applyFill="1" applyBorder="1"/>
    <xf numFmtId="0" fontId="7" fillId="0" borderId="4" xfId="0" applyFont="1" applyFill="1" applyBorder="1"/>
    <xf numFmtId="0" fontId="7" fillId="0" borderId="3" xfId="0" applyFont="1" applyFill="1" applyBorder="1" applyAlignment="1">
      <alignment horizontal="center"/>
    </xf>
    <xf numFmtId="166" fontId="7" fillId="0" borderId="9" xfId="0" applyNumberFormat="1" applyFont="1" applyFill="1" applyBorder="1"/>
    <xf numFmtId="166" fontId="7" fillId="0" borderId="9" xfId="0" applyNumberFormat="1" applyFont="1" applyBorder="1" applyAlignment="1">
      <alignment horizontal="center"/>
    </xf>
    <xf numFmtId="0" fontId="7" fillId="0" borderId="1" xfId="0" applyFont="1" applyFill="1" applyBorder="1"/>
    <xf numFmtId="166" fontId="7" fillId="0" borderId="7" xfId="0" applyNumberFormat="1" applyFont="1" applyFill="1" applyBorder="1"/>
    <xf numFmtId="168" fontId="7" fillId="0" borderId="0" xfId="0" applyNumberFormat="1" applyFont="1" applyFill="1" applyBorder="1"/>
    <xf numFmtId="166" fontId="7" fillId="0" borderId="12" xfId="0" applyNumberFormat="1" applyFont="1" applyBorder="1" applyAlignment="1">
      <alignment horizontal="center"/>
    </xf>
    <xf numFmtId="0" fontId="7" fillId="0" borderId="0" xfId="0" applyFont="1" applyBorder="1"/>
    <xf numFmtId="170" fontId="7" fillId="0" borderId="0" xfId="0" applyNumberFormat="1" applyFont="1" applyBorder="1"/>
    <xf numFmtId="166" fontId="3" fillId="0" borderId="6" xfId="0" applyNumberFormat="1" applyFont="1" applyFill="1" applyBorder="1" applyAlignment="1">
      <alignment horizontal="center"/>
    </xf>
    <xf numFmtId="166" fontId="8" fillId="0" borderId="9" xfId="0" applyNumberFormat="1" applyFont="1" applyBorder="1" applyAlignment="1">
      <alignment horizontal="center"/>
    </xf>
    <xf numFmtId="8" fontId="7" fillId="0" borderId="0" xfId="0" applyNumberFormat="1" applyFont="1" applyFill="1" applyBorder="1"/>
    <xf numFmtId="0" fontId="7" fillId="0" borderId="0" xfId="0" applyFont="1" applyAlignment="1">
      <alignment horizontal="right"/>
    </xf>
    <xf numFmtId="166" fontId="2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71" fontId="7" fillId="0" borderId="0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6" fontId="7" fillId="0" borderId="5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9" fontId="7" fillId="0" borderId="0" xfId="0" applyNumberFormat="1" applyFont="1" applyFill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18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7" fillId="0" borderId="20" xfId="0" applyFont="1" applyBorder="1"/>
    <xf numFmtId="0" fontId="7" fillId="0" borderId="23" xfId="0" applyFont="1" applyBorder="1"/>
    <xf numFmtId="0" fontId="7" fillId="0" borderId="24" xfId="0" applyFont="1" applyFill="1" applyBorder="1"/>
    <xf numFmtId="0" fontId="4" fillId="0" borderId="23" xfId="0" applyFont="1" applyBorder="1"/>
    <xf numFmtId="0" fontId="7" fillId="0" borderId="25" xfId="0" applyFont="1" applyBorder="1"/>
    <xf numFmtId="0" fontId="7" fillId="0" borderId="28" xfId="0" applyFont="1" applyBorder="1"/>
    <xf numFmtId="0" fontId="3" fillId="0" borderId="29" xfId="0" applyFont="1" applyFill="1" applyBorder="1"/>
    <xf numFmtId="165" fontId="7" fillId="0" borderId="21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6" fontId="7" fillId="0" borderId="21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166" fontId="7" fillId="0" borderId="3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0" fillId="0" borderId="28" xfId="0" applyFont="1" applyBorder="1"/>
    <xf numFmtId="167" fontId="3" fillId="0" borderId="0" xfId="0" applyNumberFormat="1" applyFont="1" applyFill="1" applyBorder="1"/>
    <xf numFmtId="166" fontId="3" fillId="0" borderId="5" xfId="0" applyNumberFormat="1" applyFont="1" applyBorder="1" applyAlignment="1">
      <alignment horizontal="center"/>
    </xf>
    <xf numFmtId="9" fontId="3" fillId="0" borderId="9" xfId="2" applyFont="1" applyBorder="1" applyAlignment="1">
      <alignment horizontal="center"/>
    </xf>
    <xf numFmtId="9" fontId="3" fillId="0" borderId="5" xfId="2" applyFont="1" applyBorder="1" applyAlignment="1">
      <alignment horizontal="center"/>
    </xf>
    <xf numFmtId="0" fontId="3" fillId="0" borderId="20" xfId="0" applyFont="1" applyFill="1" applyBorder="1"/>
    <xf numFmtId="0" fontId="7" fillId="2" borderId="33" xfId="0" applyFont="1" applyFill="1" applyBorder="1"/>
    <xf numFmtId="166" fontId="3" fillId="2" borderId="6" xfId="0" applyNumberFormat="1" applyFont="1" applyFill="1" applyBorder="1"/>
    <xf numFmtId="0" fontId="7" fillId="3" borderId="22" xfId="0" applyFont="1" applyFill="1" applyBorder="1"/>
    <xf numFmtId="1" fontId="6" fillId="3" borderId="3" xfId="2" applyNumberFormat="1" applyFont="1" applyFill="1" applyBorder="1" applyAlignment="1">
      <alignment horizontal="center"/>
    </xf>
    <xf numFmtId="1" fontId="6" fillId="3" borderId="2" xfId="2" applyNumberFormat="1" applyFont="1" applyFill="1" applyBorder="1" applyAlignment="1">
      <alignment horizontal="center"/>
    </xf>
    <xf numFmtId="0" fontId="7" fillId="3" borderId="23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7" fillId="3" borderId="20" xfId="0" applyFont="1" applyFill="1" applyBorder="1"/>
    <xf numFmtId="2" fontId="7" fillId="3" borderId="7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0" fontId="3" fillId="2" borderId="6" xfId="0" applyNumberFormat="1" applyFont="1" applyFill="1" applyBorder="1"/>
    <xf numFmtId="0" fontId="7" fillId="2" borderId="11" xfId="0" applyFont="1" applyFill="1" applyBorder="1"/>
    <xf numFmtId="166" fontId="7" fillId="2" borderId="6" xfId="0" applyNumberFormat="1" applyFont="1" applyFill="1" applyBorder="1"/>
    <xf numFmtId="166" fontId="7" fillId="2" borderId="6" xfId="0" applyNumberFormat="1" applyFont="1" applyFill="1" applyBorder="1" applyAlignment="1">
      <alignment horizontal="center"/>
    </xf>
    <xf numFmtId="166" fontId="7" fillId="2" borderId="1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4" xfId="0" applyFont="1" applyBorder="1"/>
    <xf numFmtId="9" fontId="3" fillId="0" borderId="16" xfId="2" applyFont="1" applyBorder="1" applyAlignment="1">
      <alignment horizontal="center"/>
    </xf>
    <xf numFmtId="9" fontId="3" fillId="0" borderId="17" xfId="2" applyFont="1" applyBorder="1" applyAlignment="1">
      <alignment horizontal="center"/>
    </xf>
    <xf numFmtId="9" fontId="3" fillId="0" borderId="35" xfId="2" applyFont="1" applyBorder="1" applyAlignment="1">
      <alignment horizontal="center"/>
    </xf>
    <xf numFmtId="166" fontId="8" fillId="0" borderId="36" xfId="0" applyNumberFormat="1" applyFont="1" applyBorder="1" applyAlignment="1">
      <alignment horizontal="center"/>
    </xf>
    <xf numFmtId="166" fontId="2" fillId="0" borderId="36" xfId="0" applyNumberFormat="1" applyFont="1" applyBorder="1" applyAlignment="1">
      <alignment horizontal="center"/>
    </xf>
    <xf numFmtId="166" fontId="7" fillId="0" borderId="37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9" fontId="6" fillId="0" borderId="36" xfId="2" applyFont="1" applyBorder="1" applyAlignment="1">
      <alignment horizontal="center"/>
    </xf>
    <xf numFmtId="1" fontId="6" fillId="3" borderId="38" xfId="2" applyNumberFormat="1" applyFont="1" applyFill="1" applyBorder="1" applyAlignment="1">
      <alignment horizontal="center"/>
    </xf>
    <xf numFmtId="166" fontId="7" fillId="0" borderId="36" xfId="0" applyNumberFormat="1" applyFont="1" applyBorder="1" applyAlignment="1">
      <alignment horizontal="center"/>
    </xf>
    <xf numFmtId="166" fontId="7" fillId="2" borderId="30" xfId="0" applyNumberFormat="1" applyFont="1" applyFill="1" applyBorder="1" applyAlignment="1">
      <alignment horizontal="center"/>
    </xf>
    <xf numFmtId="166" fontId="3" fillId="0" borderId="36" xfId="0" applyNumberFormat="1" applyFont="1" applyBorder="1" applyAlignment="1">
      <alignment horizontal="center"/>
    </xf>
    <xf numFmtId="9" fontId="3" fillId="0" borderId="36" xfId="2" applyFont="1" applyBorder="1" applyAlignment="1">
      <alignment horizontal="center"/>
    </xf>
    <xf numFmtId="0" fontId="7" fillId="0" borderId="14" xfId="0" applyFont="1" applyFill="1" applyBorder="1"/>
    <xf numFmtId="8" fontId="7" fillId="0" borderId="14" xfId="0" applyNumberFormat="1" applyFont="1" applyFill="1" applyBorder="1"/>
    <xf numFmtId="170" fontId="7" fillId="0" borderId="14" xfId="0" applyNumberFormat="1" applyFont="1" applyFill="1" applyBorder="1"/>
    <xf numFmtId="0" fontId="7" fillId="0" borderId="27" xfId="0" applyFont="1" applyFill="1" applyBorder="1"/>
    <xf numFmtId="0" fontId="7" fillId="0" borderId="19" xfId="0" applyFont="1" applyBorder="1"/>
    <xf numFmtId="0" fontId="3" fillId="3" borderId="3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1" fillId="3" borderId="36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9" fontId="6" fillId="0" borderId="23" xfId="2" applyFont="1" applyBorder="1" applyAlignment="1">
      <alignment horizontal="center"/>
    </xf>
    <xf numFmtId="1" fontId="6" fillId="3" borderId="22" xfId="2" applyNumberFormat="1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166" fontId="7" fillId="0" borderId="23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6" fontId="7" fillId="2" borderId="20" xfId="0" applyNumberFormat="1" applyFont="1" applyFill="1" applyBorder="1" applyAlignment="1">
      <alignment horizontal="center"/>
    </xf>
    <xf numFmtId="166" fontId="3" fillId="0" borderId="23" xfId="0" applyNumberFormat="1" applyFont="1" applyBorder="1" applyAlignment="1">
      <alignment horizontal="center"/>
    </xf>
    <xf numFmtId="9" fontId="3" fillId="0" borderId="23" xfId="2" applyFont="1" applyBorder="1" applyAlignment="1">
      <alignment horizontal="center"/>
    </xf>
    <xf numFmtId="9" fontId="3" fillId="0" borderId="15" xfId="2" applyFont="1" applyBorder="1" applyAlignment="1">
      <alignment horizontal="center"/>
    </xf>
    <xf numFmtId="166" fontId="8" fillId="0" borderId="23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166" fontId="7" fillId="0" borderId="2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23" xfId="0" applyNumberFormat="1" applyFont="1" applyBorder="1" applyAlignment="1">
      <alignment horizontal="center"/>
    </xf>
    <xf numFmtId="165" fontId="3" fillId="3" borderId="9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/>
    </xf>
    <xf numFmtId="165" fontId="7" fillId="3" borderId="5" xfId="0" applyNumberFormat="1" applyFont="1" applyFill="1" applyBorder="1" applyAlignment="1">
      <alignment horizontal="center"/>
    </xf>
    <xf numFmtId="165" fontId="7" fillId="3" borderId="23" xfId="0" applyNumberFormat="1" applyFont="1" applyFill="1" applyBorder="1" applyAlignment="1">
      <alignment horizontal="center"/>
    </xf>
    <xf numFmtId="165" fontId="7" fillId="3" borderId="36" xfId="0" applyNumberFormat="1" applyFont="1" applyFill="1" applyBorder="1" applyAlignment="1">
      <alignment horizontal="center"/>
    </xf>
    <xf numFmtId="165" fontId="7" fillId="0" borderId="3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36" xfId="0" applyNumberFormat="1" applyFont="1" applyBorder="1" applyAlignment="1">
      <alignment horizontal="center"/>
    </xf>
    <xf numFmtId="0" fontId="7" fillId="0" borderId="19" xfId="0" applyFont="1" applyFill="1" applyBorder="1"/>
    <xf numFmtId="0" fontId="7" fillId="2" borderId="39" xfId="0" applyFont="1" applyFill="1" applyBorder="1"/>
    <xf numFmtId="0" fontId="3" fillId="2" borderId="39" xfId="0" applyFont="1" applyFill="1" applyBorder="1"/>
    <xf numFmtId="0" fontId="3" fillId="0" borderId="4" xfId="0" applyFont="1" applyFill="1" applyBorder="1"/>
    <xf numFmtId="0" fontId="3" fillId="0" borderId="1" xfId="0" applyFont="1" applyFill="1" applyBorder="1"/>
    <xf numFmtId="0" fontId="3" fillId="0" borderId="39" xfId="0" applyFont="1" applyFill="1" applyBorder="1"/>
    <xf numFmtId="0" fontId="3" fillId="2" borderId="11" xfId="0" applyFont="1" applyFill="1" applyBorder="1"/>
    <xf numFmtId="166" fontId="3" fillId="0" borderId="4" xfId="0" applyNumberFormat="1" applyFont="1" applyFill="1" applyBorder="1" applyAlignment="1">
      <alignment horizontal="left"/>
    </xf>
    <xf numFmtId="0" fontId="3" fillId="0" borderId="14" xfId="0" applyFont="1" applyFill="1" applyBorder="1"/>
    <xf numFmtId="9" fontId="3" fillId="0" borderId="9" xfId="2" applyNumberFormat="1" applyFont="1" applyFill="1" applyBorder="1"/>
    <xf numFmtId="2" fontId="7" fillId="3" borderId="20" xfId="0" applyNumberFormat="1" applyFont="1" applyFill="1" applyBorder="1" applyAlignment="1">
      <alignment horizontal="center"/>
    </xf>
    <xf numFmtId="2" fontId="7" fillId="3" borderId="30" xfId="0" applyNumberFormat="1" applyFont="1" applyFill="1" applyBorder="1" applyAlignment="1">
      <alignment horizontal="center"/>
    </xf>
    <xf numFmtId="172" fontId="7" fillId="0" borderId="9" xfId="0" applyNumberFormat="1" applyFont="1" applyBorder="1" applyAlignment="1">
      <alignment horizontal="center"/>
    </xf>
    <xf numFmtId="172" fontId="7" fillId="0" borderId="5" xfId="0" applyNumberFormat="1" applyFont="1" applyBorder="1" applyAlignment="1">
      <alignment horizontal="center"/>
    </xf>
    <xf numFmtId="172" fontId="7" fillId="0" borderId="23" xfId="0" applyNumberFormat="1" applyFont="1" applyBorder="1" applyAlignment="1">
      <alignment horizontal="center"/>
    </xf>
    <xf numFmtId="172" fontId="7" fillId="0" borderId="36" xfId="0" applyNumberFormat="1" applyFont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showGridLines="0" tabSelected="1" view="pageLayout" topLeftCell="C1" zoomScaleNormal="100" workbookViewId="0">
      <selection activeCell="H11" sqref="H11"/>
    </sheetView>
  </sheetViews>
  <sheetFormatPr baseColWidth="10" defaultRowHeight="12.75" x14ac:dyDescent="0.2"/>
  <cols>
    <col min="1" max="1" width="0.140625" style="24" customWidth="1"/>
    <col min="2" max="2" width="35.85546875" style="24" customWidth="1"/>
    <col min="3" max="4" width="19" style="24" customWidth="1"/>
    <col min="5" max="7" width="18.85546875" style="24" customWidth="1"/>
    <col min="8" max="8" width="21" style="24" customWidth="1"/>
    <col min="9" max="9" width="19.28515625" style="24" customWidth="1"/>
    <col min="10" max="12" width="13.85546875" style="24" customWidth="1"/>
    <col min="13" max="13" width="2.42578125" style="24" customWidth="1"/>
    <col min="14" max="16384" width="11.42578125" style="24"/>
  </cols>
  <sheetData>
    <row r="1" spans="2:13" ht="13.5" thickBot="1" x14ac:dyDescent="0.25"/>
    <row r="2" spans="2:13" ht="19.7" customHeight="1" x14ac:dyDescent="0.2">
      <c r="B2" s="59" t="s">
        <v>2</v>
      </c>
      <c r="C2" s="60" t="s">
        <v>3</v>
      </c>
      <c r="D2" s="60" t="s">
        <v>4</v>
      </c>
      <c r="E2" s="61" t="s">
        <v>5</v>
      </c>
      <c r="F2" s="131" t="s">
        <v>38</v>
      </c>
      <c r="G2" s="114" t="s">
        <v>38</v>
      </c>
      <c r="H2" s="161"/>
      <c r="I2" s="62"/>
      <c r="J2" s="63" t="s">
        <v>0</v>
      </c>
      <c r="K2" s="64">
        <f>I13</f>
        <v>39</v>
      </c>
      <c r="L2" s="71" t="s">
        <v>1</v>
      </c>
      <c r="M2" s="32"/>
    </row>
    <row r="3" spans="2:13" ht="19.7" customHeight="1" x14ac:dyDescent="0.2">
      <c r="B3" s="66"/>
      <c r="C3" s="28" t="s">
        <v>41</v>
      </c>
      <c r="D3" s="28" t="s">
        <v>42</v>
      </c>
      <c r="E3" s="146" t="s">
        <v>50</v>
      </c>
      <c r="F3" s="147" t="s">
        <v>43</v>
      </c>
      <c r="G3" s="148" t="s">
        <v>43</v>
      </c>
      <c r="H3" s="32"/>
      <c r="I3" s="11"/>
      <c r="J3" s="12" t="s">
        <v>30</v>
      </c>
      <c r="K3" s="13">
        <v>4.33</v>
      </c>
      <c r="L3" s="72">
        <f>I18</f>
        <v>1608.2819999999999</v>
      </c>
      <c r="M3" s="32"/>
    </row>
    <row r="4" spans="2:13" ht="19.7" customHeight="1" x14ac:dyDescent="0.2">
      <c r="B4" s="65"/>
      <c r="C4" s="26"/>
      <c r="D4" s="26"/>
      <c r="E4" s="1"/>
      <c r="F4" s="132" t="s">
        <v>48</v>
      </c>
      <c r="G4" s="105" t="s">
        <v>49</v>
      </c>
      <c r="H4" s="40"/>
      <c r="I4" s="27" t="s">
        <v>6</v>
      </c>
      <c r="J4" s="2" t="s">
        <v>7</v>
      </c>
      <c r="K4" s="2" t="s">
        <v>8</v>
      </c>
      <c r="L4" s="73" t="s">
        <v>9</v>
      </c>
      <c r="M4" s="44"/>
    </row>
    <row r="5" spans="2:13" ht="19.7" customHeight="1" x14ac:dyDescent="0.2">
      <c r="B5" s="66"/>
      <c r="C5" s="28"/>
      <c r="D5" s="28"/>
      <c r="E5" s="29"/>
      <c r="F5" s="133"/>
      <c r="G5" s="115"/>
      <c r="H5" s="162" t="s">
        <v>10</v>
      </c>
      <c r="I5" s="87">
        <v>0</v>
      </c>
      <c r="J5" s="46">
        <f>I5/12</f>
        <v>0</v>
      </c>
      <c r="K5" s="18">
        <f>J5/K3</f>
        <v>0</v>
      </c>
      <c r="L5" s="74">
        <f>I5/L3</f>
        <v>0</v>
      </c>
      <c r="M5" s="79"/>
    </row>
    <row r="6" spans="2:13" ht="19.7" customHeight="1" x14ac:dyDescent="0.2">
      <c r="B6" s="66" t="s">
        <v>44</v>
      </c>
      <c r="C6" s="149">
        <v>10</v>
      </c>
      <c r="D6" s="150">
        <v>10</v>
      </c>
      <c r="E6" s="150">
        <v>7.5</v>
      </c>
      <c r="F6" s="151">
        <v>5.3</v>
      </c>
      <c r="G6" s="157">
        <v>9.4</v>
      </c>
      <c r="H6" s="163" t="s">
        <v>11</v>
      </c>
      <c r="I6" s="87">
        <v>0</v>
      </c>
      <c r="J6" s="46">
        <f>I6/12</f>
        <v>0</v>
      </c>
      <c r="K6" s="18">
        <f>J6/K3</f>
        <v>0</v>
      </c>
      <c r="L6" s="74">
        <f>I6/L3</f>
        <v>0</v>
      </c>
      <c r="M6" s="79"/>
    </row>
    <row r="7" spans="2:13" ht="19.7" customHeight="1" x14ac:dyDescent="0.2">
      <c r="B7" s="66" t="s">
        <v>31</v>
      </c>
      <c r="C7" s="173">
        <f>C6/((K2*4.33*(1-I17)))</f>
        <v>7.4958416818270049E-2</v>
      </c>
      <c r="D7" s="173">
        <f>D6/(K2*4.33*(1-I17))</f>
        <v>7.4958416818270049E-2</v>
      </c>
      <c r="E7" s="174">
        <f>E6/(K2*4.33*(1-I17))</f>
        <v>5.621881261370254E-2</v>
      </c>
      <c r="F7" s="175">
        <f>F6/(K2*4.33*(1-I17))</f>
        <v>3.9727960913683129E-2</v>
      </c>
      <c r="G7" s="176">
        <f>G6/(K2*4.33*(1-I17))</f>
        <v>7.0460911809173854E-2</v>
      </c>
      <c r="H7" s="164"/>
      <c r="I7" s="14"/>
      <c r="J7" s="15"/>
      <c r="K7" s="14"/>
      <c r="L7" s="75"/>
      <c r="M7" s="79"/>
    </row>
    <row r="8" spans="2:13" ht="19.7" customHeight="1" x14ac:dyDescent="0.2">
      <c r="B8" s="68" t="s">
        <v>40</v>
      </c>
      <c r="C8" s="28"/>
      <c r="D8" s="28"/>
      <c r="E8" s="29"/>
      <c r="F8" s="133"/>
      <c r="G8" s="115"/>
      <c r="H8" s="165"/>
      <c r="I8" s="16"/>
      <c r="J8" s="17"/>
      <c r="K8" s="16"/>
      <c r="L8" s="76"/>
      <c r="M8" s="79"/>
    </row>
    <row r="9" spans="2:13" ht="19.7" customHeight="1" x14ac:dyDescent="0.2">
      <c r="B9" s="68" t="s">
        <v>15</v>
      </c>
      <c r="C9" s="7">
        <f>1/C7</f>
        <v>13.340730000000002</v>
      </c>
      <c r="D9" s="7">
        <f>1/D7</f>
        <v>13.340730000000002</v>
      </c>
      <c r="E9" s="158">
        <f>1/E7</f>
        <v>17.787640000000003</v>
      </c>
      <c r="F9" s="159">
        <f>1/F7</f>
        <v>25.171188679245287</v>
      </c>
      <c r="G9" s="160">
        <f>1/G7</f>
        <v>14.192265957446811</v>
      </c>
      <c r="H9" s="166" t="s">
        <v>39</v>
      </c>
      <c r="I9" s="18">
        <f>(I5*0.7)+(I6*0.3)</f>
        <v>0</v>
      </c>
      <c r="J9" s="19">
        <f>I9/12</f>
        <v>0</v>
      </c>
      <c r="K9" s="20">
        <f>J9/K3</f>
        <v>0</v>
      </c>
      <c r="L9" s="77">
        <f>I9/L3</f>
        <v>0</v>
      </c>
      <c r="M9" s="32"/>
    </row>
    <row r="10" spans="2:13" ht="19.7" customHeight="1" x14ac:dyDescent="0.2">
      <c r="B10" s="65"/>
      <c r="C10" s="26"/>
      <c r="D10" s="21"/>
      <c r="E10" s="22"/>
      <c r="F10" s="134"/>
      <c r="G10" s="116"/>
      <c r="H10" s="164"/>
      <c r="I10" s="30"/>
      <c r="J10" s="31"/>
      <c r="K10" s="31"/>
      <c r="L10" s="78"/>
      <c r="M10" s="32"/>
    </row>
    <row r="11" spans="2:13" ht="19.7" customHeight="1" x14ac:dyDescent="0.2">
      <c r="B11" s="88"/>
      <c r="C11" s="127"/>
      <c r="D11" s="89"/>
      <c r="E11" s="90"/>
      <c r="F11" s="135" t="s">
        <v>45</v>
      </c>
      <c r="G11" s="117" t="s">
        <v>45</v>
      </c>
      <c r="H11" s="165"/>
      <c r="I11" s="30"/>
      <c r="J11" s="3"/>
      <c r="K11" s="4" t="s">
        <v>12</v>
      </c>
      <c r="L11" s="67"/>
      <c r="M11" s="32"/>
    </row>
    <row r="12" spans="2:13" ht="19.7" customHeight="1" x14ac:dyDescent="0.2">
      <c r="B12" s="91" t="s">
        <v>19</v>
      </c>
      <c r="C12" s="128"/>
      <c r="D12" s="92"/>
      <c r="E12" s="93"/>
      <c r="F12" s="136" t="s">
        <v>51</v>
      </c>
      <c r="G12" s="130" t="s">
        <v>46</v>
      </c>
      <c r="H12" s="164" t="s">
        <v>13</v>
      </c>
      <c r="I12" s="5">
        <v>261</v>
      </c>
      <c r="J12" s="6"/>
      <c r="K12" s="33"/>
      <c r="L12" s="67"/>
      <c r="M12" s="32"/>
    </row>
    <row r="13" spans="2:13" ht="19.7" customHeight="1" x14ac:dyDescent="0.2">
      <c r="B13" s="91" t="s">
        <v>21</v>
      </c>
      <c r="C13" s="152">
        <f>C6*0.8</f>
        <v>8</v>
      </c>
      <c r="D13" s="153">
        <f>D6/100*80</f>
        <v>8</v>
      </c>
      <c r="E13" s="154">
        <f>E6/100*80</f>
        <v>6</v>
      </c>
      <c r="F13" s="155">
        <f>F6*0.75</f>
        <v>3.9749999999999996</v>
      </c>
      <c r="G13" s="156">
        <f>G6*0.85</f>
        <v>7.99</v>
      </c>
      <c r="H13" s="167" t="s">
        <v>14</v>
      </c>
      <c r="I13" s="99">
        <v>39</v>
      </c>
      <c r="J13" s="31"/>
      <c r="K13" s="3"/>
      <c r="L13" s="67"/>
      <c r="M13" s="32"/>
    </row>
    <row r="14" spans="2:13" ht="19.7" customHeight="1" x14ac:dyDescent="0.2">
      <c r="B14" s="91" t="s">
        <v>23</v>
      </c>
      <c r="C14" s="152">
        <f>C6*0.2</f>
        <v>2</v>
      </c>
      <c r="D14" s="153">
        <f>D6/100*20</f>
        <v>2</v>
      </c>
      <c r="E14" s="154">
        <f>E6/100*20</f>
        <v>1.5</v>
      </c>
      <c r="F14" s="155">
        <f>F6*0.25</f>
        <v>1.325</v>
      </c>
      <c r="G14" s="156">
        <f>G6*0.15</f>
        <v>1.41</v>
      </c>
      <c r="H14" s="4" t="s">
        <v>16</v>
      </c>
      <c r="I14" s="34">
        <v>5</v>
      </c>
      <c r="J14" s="31"/>
      <c r="K14" s="3"/>
      <c r="L14" s="67"/>
      <c r="M14" s="32"/>
    </row>
    <row r="15" spans="2:13" ht="19.7" customHeight="1" x14ac:dyDescent="0.2">
      <c r="B15" s="91" t="s">
        <v>24</v>
      </c>
      <c r="C15" s="128"/>
      <c r="D15" s="94"/>
      <c r="E15" s="95"/>
      <c r="F15" s="136" t="s">
        <v>52</v>
      </c>
      <c r="G15" s="130" t="s">
        <v>47</v>
      </c>
      <c r="H15" s="4" t="s">
        <v>17</v>
      </c>
      <c r="I15" s="34">
        <f>I13/I14</f>
        <v>7.8</v>
      </c>
      <c r="J15" s="31"/>
      <c r="K15" s="81"/>
      <c r="L15" s="67"/>
      <c r="M15" s="32"/>
    </row>
    <row r="16" spans="2:13" ht="19.7" customHeight="1" x14ac:dyDescent="0.2">
      <c r="B16" s="96"/>
      <c r="C16" s="129"/>
      <c r="D16" s="97"/>
      <c r="E16" s="98"/>
      <c r="F16" s="171"/>
      <c r="G16" s="172"/>
      <c r="H16" s="4" t="s">
        <v>18</v>
      </c>
      <c r="I16" s="34">
        <f>I15*I12</f>
        <v>2035.8</v>
      </c>
      <c r="J16" s="31"/>
      <c r="K16" s="3"/>
      <c r="L16" s="67"/>
      <c r="M16" s="32"/>
    </row>
    <row r="17" spans="2:13" ht="19.7" customHeight="1" x14ac:dyDescent="0.2">
      <c r="B17" s="66"/>
      <c r="C17" s="39"/>
      <c r="D17" s="39"/>
      <c r="E17" s="56"/>
      <c r="F17" s="137"/>
      <c r="G17" s="118"/>
      <c r="H17" s="4" t="s">
        <v>20</v>
      </c>
      <c r="I17" s="170">
        <v>0.21</v>
      </c>
      <c r="J17" s="32"/>
      <c r="K17" s="32"/>
      <c r="L17" s="67"/>
      <c r="M17" s="32"/>
    </row>
    <row r="18" spans="2:13" ht="19.7" customHeight="1" x14ac:dyDescent="0.2">
      <c r="B18" s="70" t="s">
        <v>33</v>
      </c>
      <c r="C18" s="9">
        <f>C7*I9/12</f>
        <v>0</v>
      </c>
      <c r="D18" s="39">
        <f>D7*I9/12</f>
        <v>0</v>
      </c>
      <c r="E18" s="56">
        <f>E7*I9/12</f>
        <v>0</v>
      </c>
      <c r="F18" s="137">
        <f>F7*I5/12</f>
        <v>0</v>
      </c>
      <c r="G18" s="118">
        <f>G7*I5/12</f>
        <v>0</v>
      </c>
      <c r="H18" s="4" t="s">
        <v>22</v>
      </c>
      <c r="I18" s="8">
        <f>I16-(I17*I16)</f>
        <v>1608.2819999999999</v>
      </c>
      <c r="J18" s="23"/>
      <c r="K18" s="31"/>
      <c r="L18" s="67"/>
      <c r="M18" s="32"/>
    </row>
    <row r="19" spans="2:13" ht="19.7" customHeight="1" x14ac:dyDescent="0.2">
      <c r="B19" s="70"/>
      <c r="C19" s="28"/>
      <c r="D19" s="28"/>
      <c r="E19" s="29"/>
      <c r="F19" s="133"/>
      <c r="G19" s="115"/>
      <c r="H19" s="40"/>
      <c r="I19" s="25"/>
      <c r="J19" s="35"/>
      <c r="K19" s="31"/>
      <c r="L19" s="67"/>
      <c r="M19" s="32"/>
    </row>
    <row r="20" spans="2:13" ht="19.7" customHeight="1" x14ac:dyDescent="0.2">
      <c r="B20" s="70" t="s">
        <v>34</v>
      </c>
      <c r="C20" s="39">
        <f>J24</f>
        <v>0</v>
      </c>
      <c r="D20" s="39">
        <f>J24</f>
        <v>0</v>
      </c>
      <c r="E20" s="56">
        <f>J24</f>
        <v>0</v>
      </c>
      <c r="F20" s="137">
        <f>J24</f>
        <v>0</v>
      </c>
      <c r="G20" s="118">
        <f>J24</f>
        <v>0</v>
      </c>
      <c r="H20" s="32"/>
      <c r="I20" s="32"/>
      <c r="J20" s="32"/>
      <c r="K20" s="31"/>
      <c r="L20" s="67"/>
      <c r="M20" s="32"/>
    </row>
    <row r="21" spans="2:13" ht="19.7" customHeight="1" x14ac:dyDescent="0.2">
      <c r="B21" s="70"/>
      <c r="C21" s="28"/>
      <c r="D21" s="28"/>
      <c r="E21" s="29"/>
      <c r="F21" s="138"/>
      <c r="G21" s="106"/>
      <c r="H21" s="168" t="s">
        <v>25</v>
      </c>
      <c r="I21" s="36"/>
      <c r="J21" s="37">
        <v>100</v>
      </c>
      <c r="K21" s="32"/>
      <c r="L21" s="67"/>
      <c r="M21" s="32"/>
    </row>
    <row r="22" spans="2:13" ht="19.7" customHeight="1" x14ac:dyDescent="0.2">
      <c r="B22" s="86" t="s">
        <v>37</v>
      </c>
      <c r="C22" s="102">
        <v>0</v>
      </c>
      <c r="D22" s="102">
        <v>0</v>
      </c>
      <c r="E22" s="103">
        <v>0</v>
      </c>
      <c r="F22" s="139">
        <v>0</v>
      </c>
      <c r="G22" s="119">
        <v>0</v>
      </c>
      <c r="H22" s="167" t="s">
        <v>26</v>
      </c>
      <c r="I22" s="100"/>
      <c r="J22" s="101">
        <v>0</v>
      </c>
      <c r="K22" s="32"/>
      <c r="L22" s="67"/>
      <c r="M22" s="32"/>
    </row>
    <row r="23" spans="2:13" ht="19.7" customHeight="1" x14ac:dyDescent="0.2">
      <c r="B23" s="70" t="s">
        <v>32</v>
      </c>
      <c r="C23" s="9">
        <f>SUM(C18,C20,C22)</f>
        <v>0</v>
      </c>
      <c r="D23" s="9">
        <f>SUM(D18:D22)</f>
        <v>0</v>
      </c>
      <c r="E23" s="82">
        <f>SUM(E18:E22)</f>
        <v>0</v>
      </c>
      <c r="F23" s="140">
        <f>SUM(F18:F22)</f>
        <v>0</v>
      </c>
      <c r="G23" s="120">
        <f>SUM(G18:G22)</f>
        <v>0</v>
      </c>
      <c r="H23" s="4" t="s">
        <v>27</v>
      </c>
      <c r="I23" s="32"/>
      <c r="J23" s="38">
        <f>J22/J21</f>
        <v>0</v>
      </c>
      <c r="K23" s="32"/>
      <c r="L23" s="67"/>
      <c r="M23" s="32"/>
    </row>
    <row r="24" spans="2:13" ht="19.7" customHeight="1" x14ac:dyDescent="0.2">
      <c r="B24" s="70"/>
      <c r="C24" s="9"/>
      <c r="D24" s="9"/>
      <c r="E24" s="82"/>
      <c r="F24" s="140"/>
      <c r="G24" s="120"/>
      <c r="H24" s="85" t="s">
        <v>28</v>
      </c>
      <c r="I24" s="40"/>
      <c r="J24" s="41">
        <f>J23/12</f>
        <v>0</v>
      </c>
      <c r="K24" s="32"/>
      <c r="L24" s="67"/>
      <c r="M24" s="32"/>
    </row>
    <row r="25" spans="2:13" ht="19.7" customHeight="1" thickBot="1" x14ac:dyDescent="0.25">
      <c r="B25" s="70" t="s">
        <v>29</v>
      </c>
      <c r="C25" s="83">
        <v>0.98</v>
      </c>
      <c r="D25" s="83">
        <v>0.98</v>
      </c>
      <c r="E25" s="84">
        <v>0.98</v>
      </c>
      <c r="F25" s="141">
        <v>0.98</v>
      </c>
      <c r="G25" s="121">
        <v>0.98</v>
      </c>
      <c r="H25" s="4"/>
      <c r="I25" s="32"/>
      <c r="J25" s="31"/>
      <c r="K25" s="32"/>
      <c r="L25" s="67"/>
      <c r="M25" s="32"/>
    </row>
    <row r="26" spans="2:13" ht="19.7" customHeight="1" x14ac:dyDescent="0.2">
      <c r="B26" s="107"/>
      <c r="C26" s="108"/>
      <c r="D26" s="108"/>
      <c r="E26" s="109"/>
      <c r="F26" s="142"/>
      <c r="G26" s="110"/>
      <c r="H26" s="58"/>
      <c r="I26" s="4"/>
      <c r="J26" s="32"/>
      <c r="K26" s="42"/>
      <c r="L26" s="67"/>
      <c r="M26" s="32"/>
    </row>
    <row r="27" spans="2:13" ht="19.7" customHeight="1" x14ac:dyDescent="0.25">
      <c r="B27" s="80" t="s">
        <v>35</v>
      </c>
      <c r="C27" s="47">
        <f>C23*100/98</f>
        <v>0</v>
      </c>
      <c r="D27" s="47">
        <f>D23*100/98</f>
        <v>0</v>
      </c>
      <c r="E27" s="51">
        <f>E23*100/98</f>
        <v>0</v>
      </c>
      <c r="F27" s="143">
        <f>F23*100/98</f>
        <v>0</v>
      </c>
      <c r="G27" s="111">
        <f>G23*100/98</f>
        <v>0</v>
      </c>
      <c r="H27" s="58"/>
      <c r="I27" s="4"/>
      <c r="J27" s="32"/>
      <c r="K27" s="58"/>
      <c r="L27" s="67"/>
      <c r="M27" s="32"/>
    </row>
    <row r="28" spans="2:13" ht="19.7" customHeight="1" x14ac:dyDescent="0.2">
      <c r="B28" s="80"/>
      <c r="C28" s="10" t="s">
        <v>36</v>
      </c>
      <c r="D28" s="10" t="s">
        <v>36</v>
      </c>
      <c r="E28" s="50" t="s">
        <v>36</v>
      </c>
      <c r="F28" s="144" t="s">
        <v>36</v>
      </c>
      <c r="G28" s="112" t="s">
        <v>36</v>
      </c>
      <c r="H28" s="32"/>
      <c r="I28" s="32"/>
      <c r="J28" s="32"/>
      <c r="K28" s="42"/>
      <c r="L28" s="67"/>
      <c r="M28" s="48"/>
    </row>
    <row r="29" spans="2:13" ht="19.7" customHeight="1" thickBot="1" x14ac:dyDescent="0.25">
      <c r="B29" s="69"/>
      <c r="C29" s="43"/>
      <c r="D29" s="43"/>
      <c r="E29" s="57"/>
      <c r="F29" s="145"/>
      <c r="G29" s="113"/>
      <c r="H29" s="169"/>
      <c r="I29" s="122"/>
      <c r="J29" s="123"/>
      <c r="K29" s="124"/>
      <c r="L29" s="125"/>
      <c r="M29" s="32"/>
    </row>
    <row r="30" spans="2:13" ht="19.7" customHeight="1" x14ac:dyDescent="0.2">
      <c r="H30" s="104"/>
      <c r="I30" s="44"/>
      <c r="J30" s="44"/>
      <c r="K30" s="45"/>
      <c r="L30" s="126"/>
      <c r="M30" s="44"/>
    </row>
    <row r="31" spans="2:13" ht="19.7" customHeight="1" x14ac:dyDescent="0.2">
      <c r="E31" s="44"/>
      <c r="F31" s="44"/>
      <c r="G31" s="44"/>
      <c r="H31" s="104"/>
      <c r="I31" s="44"/>
      <c r="J31" s="44"/>
      <c r="K31" s="44"/>
      <c r="L31" s="44"/>
      <c r="M31" s="44"/>
    </row>
    <row r="32" spans="2:13" x14ac:dyDescent="0.2">
      <c r="E32" s="44"/>
      <c r="F32" s="44"/>
      <c r="G32" s="44"/>
    </row>
    <row r="33" spans="5:13" x14ac:dyDescent="0.2">
      <c r="E33" s="44"/>
      <c r="F33" s="44"/>
      <c r="G33" s="44"/>
      <c r="H33" s="32"/>
      <c r="I33" s="32"/>
      <c r="J33" s="52"/>
      <c r="K33" s="32"/>
      <c r="L33" s="32"/>
      <c r="M33" s="32"/>
    </row>
    <row r="34" spans="5:13" x14ac:dyDescent="0.2">
      <c r="E34" s="44"/>
      <c r="F34" s="44"/>
      <c r="G34" s="44"/>
      <c r="H34" s="32"/>
      <c r="I34" s="32"/>
      <c r="J34" s="32"/>
      <c r="K34" s="53"/>
      <c r="L34" s="53"/>
      <c r="M34" s="53"/>
    </row>
    <row r="35" spans="5:13" x14ac:dyDescent="0.2">
      <c r="E35" s="44"/>
      <c r="F35" s="44"/>
      <c r="G35" s="44"/>
      <c r="H35" s="32"/>
      <c r="I35" s="32"/>
      <c r="J35" s="32"/>
      <c r="K35" s="54"/>
      <c r="L35" s="54"/>
      <c r="M35" s="54"/>
    </row>
    <row r="36" spans="5:13" x14ac:dyDescent="0.2">
      <c r="E36" s="44"/>
      <c r="F36" s="44"/>
      <c r="G36" s="44"/>
      <c r="H36" s="54"/>
      <c r="I36" s="32"/>
      <c r="J36" s="54"/>
      <c r="K36" s="54"/>
      <c r="L36" s="54"/>
      <c r="M36" s="54"/>
    </row>
    <row r="37" spans="5:13" x14ac:dyDescent="0.2">
      <c r="H37" s="54"/>
      <c r="I37" s="32"/>
      <c r="J37" s="54"/>
      <c r="K37" s="54"/>
      <c r="L37" s="54"/>
      <c r="M37" s="54"/>
    </row>
    <row r="38" spans="5:13" x14ac:dyDescent="0.2">
      <c r="H38" s="54"/>
      <c r="I38" s="32"/>
      <c r="J38" s="54"/>
      <c r="K38" s="54"/>
      <c r="L38" s="54"/>
      <c r="M38" s="54"/>
    </row>
    <row r="39" spans="5:13" x14ac:dyDescent="0.2">
      <c r="H39" s="54"/>
      <c r="I39" s="32"/>
      <c r="J39" s="54"/>
      <c r="K39" s="54"/>
      <c r="L39" s="54"/>
      <c r="M39" s="54"/>
    </row>
    <row r="40" spans="5:13" x14ac:dyDescent="0.2">
      <c r="H40" s="54"/>
      <c r="I40" s="32"/>
      <c r="J40" s="54"/>
      <c r="K40" s="54"/>
      <c r="L40" s="54"/>
      <c r="M40" s="54"/>
    </row>
    <row r="41" spans="5:13" x14ac:dyDescent="0.2">
      <c r="H41" s="54"/>
      <c r="I41" s="32"/>
      <c r="J41" s="54"/>
      <c r="K41" s="54"/>
      <c r="L41" s="54"/>
      <c r="M41" s="54"/>
    </row>
    <row r="42" spans="5:13" x14ac:dyDescent="0.2">
      <c r="H42" s="54"/>
      <c r="I42" s="32"/>
      <c r="J42" s="54"/>
      <c r="K42" s="55"/>
      <c r="L42" s="55"/>
      <c r="M42" s="55"/>
    </row>
    <row r="43" spans="5:13" x14ac:dyDescent="0.2">
      <c r="H43" s="54"/>
      <c r="I43" s="32"/>
      <c r="J43" s="54"/>
      <c r="K43" s="54"/>
      <c r="L43" s="54"/>
      <c r="M43" s="54"/>
    </row>
    <row r="44" spans="5:13" ht="114.75" customHeight="1" x14ac:dyDescent="0.2">
      <c r="H44" s="54"/>
      <c r="I44" s="32"/>
      <c r="J44" s="54"/>
      <c r="K44" s="54"/>
      <c r="L44" s="54"/>
      <c r="M44" s="54"/>
    </row>
    <row r="45" spans="5:13" x14ac:dyDescent="0.2">
      <c r="H45" s="49"/>
      <c r="J45" s="49"/>
      <c r="K45" s="49"/>
    </row>
    <row r="46" spans="5:13" x14ac:dyDescent="0.2">
      <c r="H46" s="49"/>
      <c r="J46" s="49"/>
      <c r="K46" s="49"/>
    </row>
    <row r="47" spans="5:13" x14ac:dyDescent="0.2">
      <c r="H47" s="49"/>
      <c r="J47" s="49"/>
      <c r="K47" s="49"/>
    </row>
    <row r="48" spans="5:13" x14ac:dyDescent="0.2">
      <c r="H48" s="49"/>
      <c r="J48" s="49"/>
    </row>
  </sheetData>
  <sheetProtection algorithmName="SHA-512" hashValue="buywivIK6XbPe6zB+AZjqCx3gcEvhahMrY44BJjlauTxy5tyVOYOyv9bVN946k5/0wPTziSArxQ0izCrf30TDw==" saltValue="20N6kER2DYA1VQxeYRjSLg==" spinCount="100000" sheet="1" objects="1" scenarios="1"/>
  <protectedRanges>
    <protectedRange sqref="I5:I6 I13 J22 C22:G22" name="Bereich1"/>
  </protectedRanges>
  <pageMargins left="0.7" right="0.70583333333333331" top="0.87104166666666671" bottom="0.75" header="0.3" footer="0.3"/>
  <pageSetup paperSize="9" scale="61" fitToHeight="0" orientation="landscape" horizontalDpi="300" verticalDpi="300" r:id="rId1"/>
  <headerFooter>
    <oddHeader xml:space="preserve">&amp;C&amp;"-,Fett"&amp;16Anlage 2: Berechnungsbogen "Unterstützung bei der Ausübung des Umgangsrechts"
&amp;11Träger: 
Laufzeit ab: </oddHeader>
    <oddFooter>&amp;CKalkulationsmodell: Verabschiedet in der VK vom 05.12.2018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Ausübung Umgangsrecht</vt:lpstr>
      <vt:lpstr>Tabelle2</vt:lpstr>
      <vt:lpstr>Tabelle3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Ballegoy</dc:creator>
  <cp:lastModifiedBy>Ebers, Saskia (Soziales)</cp:lastModifiedBy>
  <cp:lastPrinted>2018-09-26T08:44:08Z</cp:lastPrinted>
  <dcterms:created xsi:type="dcterms:W3CDTF">2014-03-11T12:58:34Z</dcterms:created>
  <dcterms:modified xsi:type="dcterms:W3CDTF">2019-08-14T06:41:55Z</dcterms:modified>
</cp:coreProperties>
</file>